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 - Work\Downloads\"/>
    </mc:Choice>
  </mc:AlternateContent>
  <xr:revisionPtr revIDLastSave="0" documentId="8_{93B45A98-C92A-45ED-9DEB-CF6F47E2B5E0}" xr6:coauthVersionLast="47" xr6:coauthVersionMax="47" xr10:uidLastSave="{00000000-0000-0000-0000-000000000000}"/>
  <bookViews>
    <workbookView xWindow="-120" yWindow="-120" windowWidth="29040" windowHeight="15720" firstSheet="3" xr2:uid="{00000000-000D-0000-FFFF-FFFF00000000}"/>
  </bookViews>
  <sheets>
    <sheet name="Participant register" sheetId="1" r:id="rId1"/>
    <sheet name="Magic Moments" sheetId="7" r:id="rId2"/>
    <sheet name="Data checklist " sheetId="6" r:id="rId3"/>
    <sheet name="Outcomes log" sheetId="2" r:id="rId4"/>
    <sheet name="Analysis" sheetId="3" r:id="rId5"/>
    <sheet name="Charts" sheetId="4" r:id="rId6"/>
    <sheet name="Sources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Y8" i="3"/>
  <c r="Y9" i="3"/>
  <c r="Y10" i="3"/>
  <c r="Y11" i="3"/>
  <c r="Y12" i="3"/>
  <c r="Z12" i="3" s="1"/>
  <c r="Y5" i="3"/>
  <c r="U5" i="3"/>
  <c r="B8" i="2"/>
  <c r="B4" i="2"/>
  <c r="G3" i="6"/>
  <c r="G2" i="6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D6" i="1"/>
  <c r="H6" i="1"/>
  <c r="D5" i="1"/>
  <c r="C4" i="3"/>
  <c r="U3" i="3"/>
  <c r="U8" i="3"/>
  <c r="U9" i="3"/>
  <c r="U10" i="3"/>
  <c r="U11" i="3"/>
  <c r="U12" i="3"/>
  <c r="V12" i="3" s="1"/>
  <c r="P8" i="3"/>
  <c r="P9" i="3"/>
  <c r="P10" i="3"/>
  <c r="P11" i="3"/>
  <c r="P12" i="3"/>
  <c r="Q12" i="3" s="1"/>
  <c r="K12" i="2"/>
  <c r="P5" i="3"/>
  <c r="P3" i="3"/>
  <c r="M4" i="3"/>
  <c r="M5" i="3"/>
  <c r="M6" i="3"/>
  <c r="M7" i="3"/>
  <c r="M8" i="3"/>
  <c r="J4" i="3"/>
  <c r="J5" i="3"/>
  <c r="J6" i="3"/>
  <c r="J7" i="3"/>
  <c r="J8" i="3"/>
  <c r="J9" i="3"/>
  <c r="J10" i="3"/>
  <c r="J11" i="3"/>
  <c r="K2" i="2"/>
  <c r="G7" i="3" l="1"/>
  <c r="G6" i="3"/>
  <c r="Z11" i="3"/>
  <c r="Z10" i="3"/>
  <c r="Z9" i="3"/>
  <c r="Z8" i="3"/>
  <c r="V11" i="3"/>
  <c r="V10" i="3"/>
  <c r="V9" i="3"/>
  <c r="V8" i="3"/>
  <c r="G5" i="3"/>
  <c r="C5" i="3"/>
  <c r="C6" i="3"/>
  <c r="C8" i="3" s="1"/>
  <c r="Q11" i="3"/>
  <c r="Q10" i="3"/>
  <c r="Q9" i="3"/>
  <c r="Q8" i="3"/>
  <c r="E4" i="3" s="1"/>
  <c r="G4" i="3" s="1"/>
  <c r="C7" i="3"/>
  <c r="G8" i="3"/>
  <c r="Z14" i="3" l="1"/>
  <c r="V14" i="3"/>
  <c r="Q14" i="3"/>
</calcChain>
</file>

<file path=xl/sharedStrings.xml><?xml version="1.0" encoding="utf-8"?>
<sst xmlns="http://schemas.openxmlformats.org/spreadsheetml/2006/main" count="147" uniqueCount="104">
  <si>
    <t>Key tasks each session</t>
  </si>
  <si>
    <t>Name</t>
  </si>
  <si>
    <t>D.O.B</t>
  </si>
  <si>
    <t>Age</t>
  </si>
  <si>
    <t>Ethnicity</t>
  </si>
  <si>
    <t>Gender</t>
  </si>
  <si>
    <t>Photo consent</t>
  </si>
  <si>
    <t>Number of sessions attended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</si>
  <si>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</si>
  <si>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</si>
  <si>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</si>
  <si>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</si>
  <si>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</si>
  <si>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</si>
  <si>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</si>
  <si>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</si>
  <si>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</si>
  <si>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>Session 10</t>
  </si>
  <si>
    <t>Session 11</t>
  </si>
  <si>
    <t>Session 12</t>
  </si>
  <si>
    <t>Session 13</t>
  </si>
  <si>
    <t>Session 14</t>
  </si>
  <si>
    <t>Session 15</t>
  </si>
  <si>
    <t>Session 16</t>
  </si>
  <si>
    <t xml:space="preserve">Date </t>
  </si>
  <si>
    <t>What Happened?</t>
  </si>
  <si>
    <t>Completed</t>
  </si>
  <si>
    <t>Data</t>
  </si>
  <si>
    <t>Date needed</t>
  </si>
  <si>
    <t>Total number of tasks</t>
  </si>
  <si>
    <t>Demographic data</t>
  </si>
  <si>
    <t>Total number complete</t>
  </si>
  <si>
    <t>Attendance data</t>
  </si>
  <si>
    <t>Outcome 1 - 3 x quotes</t>
  </si>
  <si>
    <t>Outcome 2 - 3 x quotes</t>
  </si>
  <si>
    <t>Outcome 1 - Quantitative measure</t>
  </si>
  <si>
    <t>Outcome 2 - Quantitative measure</t>
  </si>
  <si>
    <t>1 x case study</t>
  </si>
  <si>
    <t xml:space="preserve">Data QA assessment </t>
  </si>
  <si>
    <t>Outcome 1 is:</t>
  </si>
  <si>
    <t>Question to ask participants:</t>
  </si>
  <si>
    <t>Quote 1</t>
  </si>
  <si>
    <t>Quote 2</t>
  </si>
  <si>
    <t>Quote 3</t>
  </si>
  <si>
    <t>Outcome 2 is:</t>
  </si>
  <si>
    <t>Quote 4</t>
  </si>
  <si>
    <t>Quote 5</t>
  </si>
  <si>
    <t>Question 3 is:</t>
  </si>
  <si>
    <t>Co-Design</t>
  </si>
  <si>
    <t>Please reflect how much you agree or disagree with the following statement​: 'I have helped shape this project​'</t>
  </si>
  <si>
    <t>Outcome 1</t>
  </si>
  <si>
    <t>Outcome 2</t>
  </si>
  <si>
    <t>Question 3</t>
  </si>
  <si>
    <t>Response</t>
  </si>
  <si>
    <t>Quotes for Co-Design</t>
  </si>
  <si>
    <t>Attendance information</t>
  </si>
  <si>
    <t>Age range</t>
  </si>
  <si>
    <t>Outcomes</t>
  </si>
  <si>
    <t>Attendance</t>
  </si>
  <si>
    <t>Number</t>
  </si>
  <si>
    <t>Lower limit</t>
  </si>
  <si>
    <t>Upper limit</t>
  </si>
  <si>
    <t>Total</t>
  </si>
  <si>
    <t>Ethnnicity</t>
  </si>
  <si>
    <t>Total people</t>
  </si>
  <si>
    <t>Asian / Asian British / Asian Welsh</t>
  </si>
  <si>
    <t>Man</t>
  </si>
  <si>
    <t>Total attendances</t>
  </si>
  <si>
    <t>Black / Black British / Caribbean / African</t>
  </si>
  <si>
    <t>Woman</t>
  </si>
  <si>
    <t>Number of quotes</t>
  </si>
  <si>
    <t>Total left project</t>
  </si>
  <si>
    <t>Mixed or Multiple groups</t>
  </si>
  <si>
    <t>Non-binary</t>
  </si>
  <si>
    <t>Total non-attend</t>
  </si>
  <si>
    <t>White: British / Welsh / Scottish / NI</t>
  </si>
  <si>
    <t>Identify in another way</t>
  </si>
  <si>
    <t>%</t>
  </si>
  <si>
    <t>Retention rate</t>
  </si>
  <si>
    <t>and over</t>
  </si>
  <si>
    <t>White: Irish</t>
  </si>
  <si>
    <t>Prefer not to say</t>
  </si>
  <si>
    <t>Decreased significantly</t>
  </si>
  <si>
    <t>Strongly disagree​</t>
  </si>
  <si>
    <t>White: Gypsy / Traveller / Roma / Other</t>
  </si>
  <si>
    <t>Decreased</t>
  </si>
  <si>
    <t>Disagree​</t>
  </si>
  <si>
    <t>Other ethnic group</t>
  </si>
  <si>
    <t>Remained the same</t>
  </si>
  <si>
    <t>Neutral</t>
  </si>
  <si>
    <t>Prefer not to say / Not applicable</t>
  </si>
  <si>
    <t>Increased</t>
  </si>
  <si>
    <t>Agree</t>
  </si>
  <si>
    <t>Increased significantly</t>
  </si>
  <si>
    <t>Strongly agree​</t>
  </si>
  <si>
    <t>% who "Increased" or "Increased Significantly"</t>
  </si>
  <si>
    <t>% who "Agree" or "Strongly Agree"</t>
  </si>
  <si>
    <t>Section</t>
  </si>
  <si>
    <t>Link</t>
  </si>
  <si>
    <t>Date accessed</t>
  </si>
  <si>
    <t>Notes</t>
  </si>
  <si>
    <t>Ethnic group classifications: Census 2021 - Office for National Statistics</t>
  </si>
  <si>
    <t>Ethnic group classification 8a</t>
  </si>
  <si>
    <t>global-monitoring-guide-a5.indd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</si>
</sst>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theme="9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15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3" fillId="2" borderId="2" xfId="0" applyFont="1" applyFill="1" applyBorder="1"/>
    <xf numFmtId="9" fontId="0" fillId="0" borderId="0" xfId="0" applyNumberFormat="1"/>
    <xf numFmtId="0" fontId="1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9" fontId="0" fillId="2" borderId="4" xfId="0" applyNumberFormat="1" applyFill="1" applyBorder="1"/>
    <xf numFmtId="0" fontId="4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0" fillId="0" borderId="0" xfId="0" applyProtection="1">
      <protection locked="0"/>
    </xf>
    <xf numFmtId="1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0" xfId="0" applyFill="1" applyAlignment="1">
      <alignment horizontal="center"/>
    </xf>
    <xf numFmtId="0" fontId="0" fillId="5" borderId="0" xfId="0" applyFill="1" applyProtection="1">
      <protection locked="0"/>
    </xf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/>
    <xf numFmtId="0" fontId="4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Protection="1">
      <protection locked="0"/>
    </xf>
  </cellXfs>
  <cellStyles count="2">
    <cellStyle name="Hyperlink" xfId="1" builtinId="8"/>
    <cellStyle name="Normal" xfId="0" builtinId="0"/>
  </cellStyles>
  <dxfs count="47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extLst>
        <ext xmlns:xfpb="http://schemas.microsoft.com/office/spreadsheetml/2022/featurepropertybag" uri="{0417FA29-78FA-4A13-93AC-8FF0FAFDF519}">
          <xfpb:DXFComplement i="0"/>
        </ext>
      </extLst>
    </dxf>
    <dxf>
      <font>
        <color rgb="FF9C0006"/>
      </font>
      <fill>
        <patternFill>
          <bgColor rgb="FFFFC7CE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Ethnicities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Analysis!$J$3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4-4B62-9F34-802B36230AE5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4-4B62-9F34-802B36230AE5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04-4B62-9F34-802B36230AE5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04-4B62-9F34-802B36230AE5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04-4B62-9F34-802B36230AE5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04-4B62-9F34-802B36230AE5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04-4B62-9F34-802B36230AE5}"/>
              </c:ext>
            </c:extLst>
          </c:dPt>
          <c:dPt>
            <c:idx val="7"/>
            <c:bubble3D val="0"/>
            <c:spPr>
              <a:solidFill>
                <a:srgbClr val="5781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04-4B62-9F34-802B36230AE5}"/>
              </c:ext>
            </c:extLst>
          </c:dPt>
          <c:cat>
            <c:strRef>
              <c:f>Analysis!$I$4:$I$11</c:f>
              <c:strCache>
                <c:ptCount val="8"/>
                <c:pt idx="0">
                  <c:v>Asian / Asian British / Asian Welsh</c:v>
                </c:pt>
                <c:pt idx="1">
                  <c:v>Black / Black British / Caribbean / African</c:v>
                </c:pt>
                <c:pt idx="2">
                  <c:v>Mixed or Multiple groups</c:v>
                </c:pt>
                <c:pt idx="3">
                  <c:v>White: British / Welsh / Scottish / NI</c:v>
                </c:pt>
                <c:pt idx="4">
                  <c:v>White: Irish</c:v>
                </c:pt>
                <c:pt idx="5">
                  <c:v>White: Gypsy / Traveller / Roma / Other</c:v>
                </c:pt>
                <c:pt idx="6">
                  <c:v>Other ethnic group</c:v>
                </c:pt>
                <c:pt idx="7">
                  <c:v>Prefer not to say / Not applicable</c:v>
                </c:pt>
              </c:strCache>
            </c:strRef>
          </c:cat>
          <c:val>
            <c:numRef>
              <c:f>Analysis!$J$4:$J$11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04-4B62-9F34-802B3623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Analysis!$M$3</c:f>
              <c:strCache>
                <c:ptCount val="1"/>
                <c:pt idx="0">
                  <c:v>Number</c:v>
                </c:pt>
              </c:strCache>
            </c:strRef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B-429B-BBA0-35304398C46A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AB-429B-BBA0-35304398C46A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AB-429B-BBA0-35304398C46A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AB-429B-BBA0-35304398C46A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AB-429B-BBA0-35304398C46A}"/>
              </c:ext>
            </c:extLst>
          </c:dPt>
          <c:cat>
            <c:strRef>
              <c:f>Analysis!$L$4:$L$8</c:f>
              <c:strCache>
                <c:ptCount val="5"/>
                <c:pt idx="0">
                  <c:v>Man</c:v>
                </c:pt>
                <c:pt idx="1">
                  <c:v>Woman</c:v>
                </c:pt>
                <c:pt idx="2">
                  <c:v>Non-binary</c:v>
                </c:pt>
                <c:pt idx="3">
                  <c:v>Identify in another way</c:v>
                </c:pt>
                <c:pt idx="4">
                  <c:v>Prefer not to say</c:v>
                </c:pt>
              </c:strCache>
            </c:strRef>
          </c:cat>
          <c:val>
            <c:numRef>
              <c:f>Analysis!$M$4:$M$8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AB-429B-BBA0-35304398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1</a:t>
            </a:r>
          </a:p>
        </c:rich>
      </c:tx>
      <c:layout>
        <c:manualLayout>
          <c:xMode val="edge"/>
          <c:yMode val="edge"/>
          <c:x val="0.46918044619422572"/>
          <c:y val="2.430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Analysis!$Q$7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Analysis!$O$8:$O$12</c:f>
              <c:strCache>
                <c:ptCount val="5"/>
                <c:pt idx="0">
                  <c:v>Decreased significantly</c:v>
                </c:pt>
                <c:pt idx="1">
                  <c:v>Decreased</c:v>
                </c:pt>
                <c:pt idx="2">
                  <c:v>Remained the same</c:v>
                </c:pt>
                <c:pt idx="3">
                  <c:v>Increased</c:v>
                </c:pt>
                <c:pt idx="4">
                  <c:v>Increased significantly</c:v>
                </c:pt>
              </c:strCache>
            </c:strRef>
          </c:cat>
          <c:val>
            <c:numRef>
              <c:f>Analysis!$Q$8:$Q$12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CEE-B445-D49AF673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67359240"/>
        <c:axId val="267361288"/>
      </c:barChart>
      <c:catAx>
        <c:axId val="267359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61288"/>
        <c:crosses val="autoZero"/>
        <c:auto val="1"/>
        <c:lblAlgn val="ctr"/>
        <c:lblOffset val="100"/>
        <c:noMultiLvlLbl val="0"/>
      </c:catAx>
      <c:valAx>
        <c:axId val="26736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35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Outcome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Analysis!$V$7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Analysis!$T$8:$T$12</c:f>
              <c:strCache>
                <c:ptCount val="5"/>
                <c:pt idx="0">
                  <c:v>Decreased significantly</c:v>
                </c:pt>
                <c:pt idx="1">
                  <c:v>Decreased</c:v>
                </c:pt>
                <c:pt idx="2">
                  <c:v>Remained the same</c:v>
                </c:pt>
                <c:pt idx="3">
                  <c:v>Increased</c:v>
                </c:pt>
                <c:pt idx="4">
                  <c:v>Increased significantly</c:v>
                </c:pt>
              </c:strCache>
            </c:strRef>
          </c:cat>
          <c:val>
            <c:numRef>
              <c:f>Analysis!$V$8:$V$12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2-4BCE-82DD-DC046F4E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1120111112"/>
        <c:axId val="1144670728"/>
      </c:barChart>
      <c:catAx>
        <c:axId val="1120111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670728"/>
        <c:crosses val="autoZero"/>
        <c:auto val="1"/>
        <c:lblAlgn val="ctr"/>
        <c:lblOffset val="100"/>
        <c:noMultiLvlLbl val="0"/>
      </c:catAx>
      <c:valAx>
        <c:axId val="1144670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11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Co-Design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Analysis!Z7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Analysis!$X$8:$X$12</c:f>
              <c:strCache>
                <c:ptCount val="5"/>
                <c:pt idx="0">
                  <c:v>Strongly disagree​</c:v>
                </c:pt>
                <c:pt idx="1">
                  <c:v>Disagree​</c:v>
                </c:pt>
                <c:pt idx="2">
                  <c:v>Neutral</c:v>
                </c:pt>
                <c:pt idx="3">
                  <c:v>Agree</c:v>
                </c:pt>
                <c:pt idx="4">
                  <c:v>Strongly agree​</c:v>
                </c:pt>
              </c:strCache>
            </c:strRef>
          </c:cat>
          <c:val>
            <c:numRef>
              <c:f>Analysis!$Z$8:$Z$12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1-4CE6-9DA9-63D96256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080571911"/>
        <c:axId val="2080573959"/>
      </c:barChart>
      <c:catAx>
        <c:axId val="20805719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Response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573959"/>
        <c:crosses val="autoZero"/>
        <c:auto val="1"/>
        <c:lblAlgn val="ctr"/>
        <c:lblOffset val="100"/>
        <c:noMultiLvlLbl val="0"/>
      </c:catAx>
      <c:valAx>
        <c:axId val="2080573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571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114300</xdr:rowOff>
    </xdr:from>
    <xdr:to>
      <xdr:col>8</xdr:col>
      <xdr:colOff>266700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600075</xdr:colOff>
      <xdr:row>0</xdr:row>
      <xdr:rowOff>95250</xdr:rowOff>
    </xdr:from>
    <xdr:to>
      <xdr:col>16</xdr:col>
      <xdr:colOff>295275</xdr:colOff>
      <xdr:row>14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A2D340-5A1E-47E4-8400-A95A8C51E311}"/>
            </a:ext>
            <a:ext uri="{147F2762-F138-4A5C-976F-8EAC2B608ADB}">
              <a16:predDERef xmlns:a16="http://schemas.microsoft.com/office/drawing/2014/main" pred="{DF4AA676-1582-4794-A123-C3DD22A71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16</xdr:row>
      <xdr:rowOff>123825</xdr:rowOff>
    </xdr:from>
    <xdr:to>
      <xdr:col>8</xdr:col>
      <xdr:colOff>276225</xdr:colOff>
      <xdr:row>31</xdr:row>
      <xdr:rowOff>9525</xdr:rowOff>
    </xdr:to>
    <xdr:graphicFrame macro="">
      <xdr:nvGraphicFramePr>
        <xdr:cNvPr id="4" name="Chart 3" descr="Chart type: Clustered Bar. '%'&#10;&#10;Description automatically generated">
          <a:extLst>
            <a:ext uri="{FF2B5EF4-FFF2-40B4-BE49-F238E27FC236}">
              <a16:creationId xmlns:a16="http://schemas.microsoft.com/office/drawing/2014/main" id="{5D38C9BE-83F9-4A5F-833B-AD2D79A25A29}"/>
            </a:ext>
            <a:ext uri="{147F2762-F138-4A5C-976F-8EAC2B608ADB}">
              <a16:predDERef xmlns:a16="http://schemas.microsoft.com/office/drawing/2014/main" pred="{ACA2D340-5A1E-47E4-8400-A95A8C51E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600075</xdr:colOff>
      <xdr:row>16</xdr:row>
      <xdr:rowOff>152400</xdr:rowOff>
    </xdr:from>
    <xdr:to>
      <xdr:col>16</xdr:col>
      <xdr:colOff>295275</xdr:colOff>
      <xdr:row>31</xdr:row>
      <xdr:rowOff>38100</xdr:rowOff>
    </xdr:to>
    <xdr:graphicFrame macro="">
      <xdr:nvGraphicFramePr>
        <xdr:cNvPr id="5" name="Chart 4" descr="Chart type: Clustered Bar. '%'&#10;&#10;Description automatically generated">
          <a:extLst>
            <a:ext uri="{FF2B5EF4-FFF2-40B4-BE49-F238E27FC236}">
              <a16:creationId xmlns:a16="http://schemas.microsoft.com/office/drawing/2014/main" id="{480C6A97-0B7C-47F0-B6CF-ED7C75E96395}"/>
            </a:ext>
            <a:ext uri="{147F2762-F138-4A5C-976F-8EAC2B608ADB}">
              <a16:predDERef xmlns:a16="http://schemas.microsoft.com/office/drawing/2014/main" pred="{5D38C9BE-83F9-4A5F-833B-AD2D79A25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25</xdr:col>
      <xdr:colOff>304800</xdr:colOff>
      <xdr:row>31</xdr:row>
      <xdr:rowOff>76200</xdr:rowOff>
    </xdr:to>
    <xdr:graphicFrame macro="">
      <xdr:nvGraphicFramePr>
        <xdr:cNvPr id="6" name="Chart 5" descr="Chart type: Clustered Bar. '%'&#10;&#10;Description automatically generated">
          <a:extLst>
            <a:ext uri="{FF2B5EF4-FFF2-40B4-BE49-F238E27FC236}">
              <a16:creationId xmlns:a16="http://schemas.microsoft.com/office/drawing/2014/main" id="{C1D5DB1A-BFF3-4C28-B10D-B0C16D397D36}"/>
            </a:ext>
            <a:ext uri="{147F2762-F138-4A5C-976F-8EAC2B608ADB}">
              <a16:predDERef xmlns:a16="http://schemas.microsoft.com/office/drawing/2014/main" pred="{480C6A97-0B7C-47F0-B6CF-ED7C75E96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823383-FA37-4879-8167-7B6D9371A9A2}" name="Table1" displayName="Table1" ref="B4:X104" totalsRowShown="0" headerRowDxfId="46" dataDxfId="45">
  <autoFilter ref="B4:X104" xr:uid="{7F823383-FA37-4879-8167-7B6D9371A9A2}"/>
  <tableColumns count="23">
    <tableColumn id="1" xr3:uid="{8267080C-698B-4E09-B012-D570A18A35E0}" name="Name" dataDxfId="44"/>
    <tableColumn id="2" xr3:uid="{C622FB4C-E924-4756-A7EC-7804EED885E8}" name="D.O.B" dataDxfId="43"/>
    <tableColumn id="3" xr3:uid="{7B2F23DC-AF56-46EA-A938-4C1A82916671}" name="Age" dataDxfId="42">
      <calculatedColumnFormula>IF(C5&lt;&gt;"",DATEDIF(C5,TODAY(),"y"),"Add D.O.B")</calculatedColumnFormula>
    </tableColumn>
    <tableColumn id="4" xr3:uid="{D0758D88-C402-4980-BA55-5EE64354C13B}" name="Ethnicity" dataDxfId="41"/>
    <tableColumn id="5" xr3:uid="{DD8AB455-DCCE-449F-AC94-31FADC3C39D1}" name="Gender" dataDxfId="40"/>
    <tableColumn id="6" xr3:uid="{8939881C-3D54-4973-A8B5-8E32EC4DAF23}" name="Photo consent" dataDxfId="39"/>
    <tableColumn id="7" xr3:uid="{C03846E3-B06E-4D33-9E6B-148036544C19}" name="Number of sessions attended" dataDxfId="38">
      <calculatedColumnFormula>SUM(COUNTIF(Table1[[#This Row],[Session 1]:[Session 16]],"Attended")+COUNTIF(Table1[[#This Row],[Session 1]:[Session 16]],"Outcome collected"))</calculatedColumnFormula>
    </tableColumn>
    <tableColumn id="8" xr3:uid="{0F3938B4-9C86-4CF6-B337-C409264E974D}" name="Session 1" dataDxfId="37"/>
    <tableColumn id="9" xr3:uid="{04DAF93D-8872-49EE-9758-0AECF2007220}" name="Session 2" dataDxfId="36"/>
    <tableColumn id="10" xr3:uid="{96237A7F-1196-48FC-977B-71A5FD1B7A36}" name="Session 3" dataDxfId="35"/>
    <tableColumn id="11" xr3:uid="{E8C7FF60-7FB9-4CA2-87C5-BB8B40442827}" name="Session 4" dataDxfId="34"/>
    <tableColumn id="12" xr3:uid="{7D1F8AF1-C22D-4284-9CDA-45246DB8E30D}" name="Session 5" dataDxfId="33"/>
    <tableColumn id="13" xr3:uid="{27A416FF-EAD4-454D-B78F-5D931531CA2F}" name="Session 6" dataDxfId="32"/>
    <tableColumn id="14" xr3:uid="{3F0EE1C0-B72C-47C4-BDB7-617A6A0A774C}" name="Session 7" dataDxfId="31"/>
    <tableColumn id="15" xr3:uid="{32ECAE5E-09D3-4B51-872E-C9D6E636614B}" name="Session 8" dataDxfId="30"/>
    <tableColumn id="16" xr3:uid="{AEEA745B-FBC4-43D2-8963-70646E142E98}" name="Session 9" dataDxfId="29"/>
    <tableColumn id="17" xr3:uid="{6A049034-3E8E-4147-B633-DF315D0FB1DC}" name="Session 10" dataDxfId="28"/>
    <tableColumn id="18" xr3:uid="{9935A1BE-EAE4-4350-AE13-06DA9752B9F1}" name="Session 11" dataDxfId="27"/>
    <tableColumn id="19" xr3:uid="{D4C77CC7-E795-4522-B835-EFC2E6B4786D}" name="Session 12" dataDxfId="26"/>
    <tableColumn id="20" xr3:uid="{EC5880B5-73FC-4013-BF89-A04AC74FA72B}" name="Session 13" dataDxfId="25"/>
    <tableColumn id="21" xr3:uid="{1AEB6A79-7EE2-49C1-B0E8-A76062719D4A}" name="Session 14" dataDxfId="24"/>
    <tableColumn id="22" xr3:uid="{36CFFFE4-6488-4364-B407-62BB63B2312F}" name="Session 15" dataDxfId="23"/>
    <tableColumn id="23" xr3:uid="{613A7230-A835-4896-8DF6-F01B74EAED76}" name="Session 16" dataDxfId="22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12DE37-5D0C-4AAE-8649-8BC2E786F590}" name="Table1214" displayName="Table1214" ref="T7:V12" totalsRowShown="0">
  <autoFilter ref="T7:V12" xr:uid="{5112DE37-5D0C-4AAE-8649-8BC2E786F590}"/>
  <tableColumns count="3">
    <tableColumn id="1" xr3:uid="{6E86472B-19CB-4E1E-AA52-177E8BB1A8DF}" name="Response"/>
    <tableColumn id="2" xr3:uid="{97C34C06-90CE-431D-9FB2-CB503B9F235C}" name="Number" dataDxfId="3">
      <calculatedColumnFormula>COUNTIF('Outcomes log'!F:F,Table1214[[#This Row],[Response]])</calculatedColumnFormula>
    </tableColumn>
    <tableColumn id="3" xr3:uid="{7C8B1930-0271-4930-B28C-19C2FEC4A8E0}" name="%" dataDxfId="2">
      <calculatedColumnFormula>IFERROR(U8/SUM($U$8:$U$12),0)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8FA6E4-5CF5-45FA-BEFD-E46C99DA1F78}" name="Table12148" displayName="Table12148" ref="X7:Z12" totalsRowShown="0">
  <autoFilter ref="X7:Z12" xr:uid="{D58FA6E4-5CF5-45FA-BEFD-E46C99DA1F78}"/>
  <tableColumns count="3">
    <tableColumn id="1" xr3:uid="{39022B3F-CDB9-4889-8F96-E308B730799C}" name="Response"/>
    <tableColumn id="2" xr3:uid="{0722DE74-89BE-4331-A086-8E67942E892C}" name="Number" dataDxfId="1">
      <calculatedColumnFormula>COUNTIF('Outcomes log'!I:I,Table12148[[#This Row],[Response]])</calculatedColumnFormula>
    </tableColumn>
    <tableColumn id="3" xr3:uid="{0D93D979-FCBE-45BF-A320-79F465F2D68A}" name="%" dataDxfId="0">
      <calculatedColumnFormula>IFERROR(Y8/SUM($Y$8:$Y$12),0)</calculatedColumnFormula>
    </tableColumn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FA0748-A2BE-430C-9D55-7C46587A2F11}" name="Table4" displayName="Table4" ref="B2:C3" insertRow="1" totalsRowShown="0">
  <autoFilter ref="B2:C3" xr:uid="{76FA0748-A2BE-430C-9D55-7C46587A2F11}"/>
  <tableColumns count="2">
    <tableColumn id="1" xr3:uid="{39F4F5C6-7225-49F5-AC65-25A01BC44FF9}" name="Date "/>
    <tableColumn id="2" xr3:uid="{B5A2CC6D-C075-49D7-BD11-A0ECE83EB19B}" name="What Happened?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83334B-517B-45CD-90DE-CA8A7CE6CA5C}" name="Table2" displayName="Table2" ref="B2:D10" totalsRowShown="0">
  <autoFilter ref="B2:D10" xr:uid="{E883334B-517B-45CD-90DE-CA8A7CE6CA5C}"/>
  <tableColumns count="3">
    <tableColumn id="1" xr3:uid="{DDA5BBED-66E9-4F60-8AA6-46D4AB58A5A0}" name="Completed" dataDxfId="20"/>
    <tableColumn id="2" xr3:uid="{CF8A9552-D30E-442A-A3F3-BB7808B19728}" name="Data"/>
    <tableColumn id="3" xr3:uid="{DF8C8FA7-E0CB-47B5-8E0D-7A3790D2A593}" name="Date needed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824055-083D-4287-A1F2-771F1DBA2ED6}" name="Table3" displayName="Table3" ref="B15:C20" totalsRowShown="0" headerRowDxfId="19" dataDxfId="18">
  <autoFilter ref="B15:C20" xr:uid="{D5824055-083D-4287-A1F2-771F1DBA2ED6}"/>
  <tableColumns count="2">
    <tableColumn id="1" xr3:uid="{FCF354FD-449C-438D-A412-689B4BC40506}" name="Name" dataDxfId="17"/>
    <tableColumn id="2" xr3:uid="{21C43730-706E-49DC-961D-B7E749E20079}" name="Response" dataDxfId="1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BE7AEA-8978-4736-9BDD-FF69C0DAF46A}" name="Table6" displayName="Table6" ref="E15:F20" totalsRowShown="0" headerRowDxfId="15" dataDxfId="14">
  <autoFilter ref="E15:F20" xr:uid="{B1BE7AEA-8978-4736-9BDD-FF69C0DAF46A}"/>
  <tableColumns count="2">
    <tableColumn id="1" xr3:uid="{D4D13013-0441-4B3B-8FB9-1AC7EA43E564}" name="Name" dataDxfId="13"/>
    <tableColumn id="2" xr3:uid="{6103FCAB-4FEC-4B63-B1B3-3CABB0D53D54}" name="Response" dataDxfId="12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0E1E3A-518D-4C93-B41A-5E3059477586}" name="Table5" displayName="Table5" ref="H15:I20" totalsRowShown="0" headerRowDxfId="11" dataDxfId="10">
  <autoFilter ref="H15:I20" xr:uid="{FD0E1E3A-518D-4C93-B41A-5E3059477586}"/>
  <tableColumns count="2">
    <tableColumn id="1" xr3:uid="{DAEF06A3-A534-418E-95B6-F6E0E3DE60E5}" name="Name" dataDxfId="9"/>
    <tableColumn id="2" xr3:uid="{D334FF77-23AD-4242-A900-6E4945532320}" name="Response" dataDxfId="8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743105-3449-4D74-B345-059858DFC3A4}" name="Table8" displayName="Table8" ref="I3:J11" totalsRowShown="0">
  <autoFilter ref="I3:J11" xr:uid="{E5743105-3449-4D74-B345-059858DFC3A4}"/>
  <tableColumns count="2">
    <tableColumn id="1" xr3:uid="{A9BC3318-1537-4A2F-9868-084A20BB048C}" name="Ethnnicity"/>
    <tableColumn id="2" xr3:uid="{9CB8156D-A019-483B-958C-C119E7E2D78E}" name="Number" dataDxfId="7">
      <calculatedColumnFormula>COUNTIF('Participant register'!E:E,Table8[[#This Row],[Ethnnicity]])</calculatedColumnFormula>
    </tableColumn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AB41FB-ED51-461C-8CD2-16A27A28890D}" name="Table9" displayName="Table9" ref="L3:M8" totalsRowShown="0">
  <autoFilter ref="L3:M8" xr:uid="{23AB41FB-ED51-461C-8CD2-16A27A28890D}"/>
  <tableColumns count="2">
    <tableColumn id="1" xr3:uid="{CB345293-DABE-434A-BB1B-7685791C533E}" name="Gender"/>
    <tableColumn id="2" xr3:uid="{EB42FE28-CC01-4992-823D-82FD9A60EB48}" name="Number" dataDxfId="6">
      <calculatedColumnFormula>COUNTIF('Participant register'!F:F,Table9[[#This Row],[Gender]])</calculatedColumnFormula>
    </tableColumn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363ED91-0CB1-486F-B3A2-616D0FA6EF31}" name="Table12" displayName="Table12" ref="O7:Q12" totalsRowShown="0">
  <autoFilter ref="O7:Q12" xr:uid="{A363ED91-0CB1-486F-B3A2-616D0FA6EF31}"/>
  <tableColumns count="3">
    <tableColumn id="1" xr3:uid="{18DFCE1D-0277-4B2A-A92D-F2F2D314E0E8}" name="Response"/>
    <tableColumn id="2" xr3:uid="{75964326-A562-41E4-A521-C85E770C9289}" name="Number" dataDxfId="5">
      <calculatedColumnFormula>COUNTIF('Outcomes log'!C:C,Table12[[#This Row],[Response]])</calculatedColumnFormula>
    </tableColumn>
    <tableColumn id="3" xr3:uid="{05E2691F-7081-4945-B209-E0463D3F9DAF}" name="%" dataDxfId="4">
      <calculatedColumnFormula>IFERROR(P8/SUM($P$8:$P$12),0)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ex-matters.org/wp-content/uploads/2023/04/do_ask_do_tell_guide_2016.pdf" TargetMode="External"/><Relationship Id="rId1" Type="http://schemas.openxmlformats.org/officeDocument/2006/relationships/hyperlink" Target="https://www.ons.gov.uk/census/census2021dictionary/variablesbytopic/ethnicgroupnationalidentitylanguageandreligionvariablescensus2021/ethnicgroup/classif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L113"/>
  <sheetViews>
    <sheetView tabSelected="1" topLeftCell="E1" workbookViewId="0">
      <selection activeCell="X5" sqref="X5"/>
    </sheetView>
  </sheetViews>
  <sheetFormatPr defaultRowHeight="15"/>
  <cols>
    <col min="1" max="2" width="9.140625" style="18"/>
    <col min="3" max="3" width="9.7109375" style="18" bestFit="1" customWidth="1"/>
    <col min="4" max="4" width="11" customWidth="1"/>
    <col min="5" max="5" width="31.5703125" style="18" bestFit="1" customWidth="1"/>
    <col min="6" max="6" width="10" style="18" bestFit="1" customWidth="1"/>
    <col min="7" max="7" width="22.5703125" style="18" bestFit="1" customWidth="1"/>
    <col min="8" max="8" width="30" style="21" bestFit="1" customWidth="1"/>
    <col min="9" max="17" width="11.5703125" style="18" bestFit="1" customWidth="1"/>
    <col min="18" max="64" width="12.7109375" style="18" bestFit="1" customWidth="1"/>
    <col min="65" max="16384" width="9.140625" style="18"/>
  </cols>
  <sheetData>
    <row r="3" spans="2:64">
      <c r="H3" s="25" t="s">
        <v>0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2:64">
      <c r="B4" s="18" t="s">
        <v>1</v>
      </c>
      <c r="C4" s="18" t="s">
        <v>2</v>
      </c>
      <c r="D4" t="s">
        <v>3</v>
      </c>
      <c r="E4" s="18" t="s">
        <v>4</v>
      </c>
      <c r="F4" s="18" t="s">
        <v>5</v>
      </c>
      <c r="G4" s="18" t="s">
        <v>6</v>
      </c>
      <c r="H4" s="21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8" t="s">
        <v>22</v>
      </c>
      <c r="X4" s="18" t="s">
        <v>23</v>
      </c>
    </row>
    <row r="5" spans="2:64">
      <c r="C5" s="19"/>
      <c r="D5" s="23" t="str">
        <f t="shared" ref="D5" ca="1" si="0">IF(C5&lt;&gt;"",DATEDIF(C5,TODAY(),"y"),"Add D.O.B")</f>
        <v>Add D.O.B</v>
      </c>
      <c r="H5" s="22">
        <f>SUM(COUNTIF(Table1[[#This Row],[Session 1]:[Session 16]],"Attended")+COUNTIF(Table1[[#This Row],[Session 1]:[Session 16]],"Outcome collected"))</f>
        <v>0</v>
      </c>
    </row>
    <row r="6" spans="2:64">
      <c r="C6" s="19"/>
      <c r="D6" t="str">
        <f ca="1">IF(C6&lt;&gt;"",DATEDIF(C6,TODAY(),"y"),"Add D.O.B")</f>
        <v>Add D.O.B</v>
      </c>
      <c r="H6" s="21">
        <f>SUM(COUNTIF(Table1[[#This Row],[Session 1]:[Session 16]],"Attended")+COUNTIF(Table1[[#This Row],[Session 1]:[Session 16]],"Outcome collected"))</f>
        <v>0</v>
      </c>
    </row>
    <row r="7" spans="2:64">
      <c r="C7" s="19"/>
      <c r="D7" t="str">
        <f t="shared" ref="D7:D38" ca="1" si="1">IF(C7&lt;&gt;"",DATEDIF(C7,TODAY(),"y"),"Add D.O.B")</f>
        <v>Add D.O.B</v>
      </c>
      <c r="H7" s="21">
        <f>SUM(COUNTIF(Table1[[#This Row],[Session 1]:[Session 16]],"Attended")+COUNTIF(Table1[[#This Row],[Session 1]:[Session 16]],"Outcome collected"))</f>
        <v>0</v>
      </c>
    </row>
    <row r="8" spans="2:64">
      <c r="C8" s="19"/>
      <c r="D8" t="str">
        <f t="shared" ca="1" si="1"/>
        <v>Add D.O.B</v>
      </c>
      <c r="H8" s="21">
        <f>SUM(COUNTIF(Table1[[#This Row],[Session 1]:[Session 16]],"Attended")+COUNTIF(Table1[[#This Row],[Session 1]:[Session 16]],"Outcome collected"))</f>
        <v>0</v>
      </c>
    </row>
    <row r="9" spans="2:64">
      <c r="C9" s="19"/>
      <c r="D9" t="str">
        <f t="shared" ca="1" si="1"/>
        <v>Add D.O.B</v>
      </c>
      <c r="H9" s="21">
        <f>SUM(COUNTIF(Table1[[#This Row],[Session 1]:[Session 16]],"Attended")+COUNTIF(Table1[[#This Row],[Session 1]:[Session 16]],"Outcome collected"))</f>
        <v>0</v>
      </c>
    </row>
    <row r="10" spans="2:64">
      <c r="C10" s="19"/>
      <c r="D10" t="str">
        <f t="shared" ca="1" si="1"/>
        <v>Add D.O.B</v>
      </c>
      <c r="H10" s="21">
        <f>SUM(COUNTIF(Table1[[#This Row],[Session 1]:[Session 16]],"Attended")+COUNTIF(Table1[[#This Row],[Session 1]:[Session 16]],"Outcome collected"))</f>
        <v>0</v>
      </c>
    </row>
    <row r="11" spans="2:64">
      <c r="C11" s="19"/>
      <c r="D11" t="str">
        <f t="shared" ca="1" si="1"/>
        <v>Add D.O.B</v>
      </c>
      <c r="H11" s="21">
        <f>SUM(COUNTIF(Table1[[#This Row],[Session 1]:[Session 16]],"Attended")+COUNTIF(Table1[[#This Row],[Session 1]:[Session 16]],"Outcome collected"))</f>
        <v>0</v>
      </c>
    </row>
    <row r="12" spans="2:64">
      <c r="C12" s="19"/>
      <c r="D12" t="str">
        <f t="shared" ca="1" si="1"/>
        <v>Add D.O.B</v>
      </c>
      <c r="H12" s="21">
        <f>SUM(COUNTIF(Table1[[#This Row],[Session 1]:[Session 16]],"Attended")+COUNTIF(Table1[[#This Row],[Session 1]:[Session 16]],"Outcome collected"))</f>
        <v>0</v>
      </c>
    </row>
    <row r="13" spans="2:64">
      <c r="D13" t="str">
        <f t="shared" ca="1" si="1"/>
        <v>Add D.O.B</v>
      </c>
      <c r="H13" s="21">
        <f>SUM(COUNTIF(Table1[[#This Row],[Session 1]:[Session 16]],"Attended")+COUNTIF(Table1[[#This Row],[Session 1]:[Session 16]],"Outcome collected"))</f>
        <v>0</v>
      </c>
    </row>
    <row r="14" spans="2:64">
      <c r="D14" t="str">
        <f t="shared" ca="1" si="1"/>
        <v>Add D.O.B</v>
      </c>
      <c r="H14" s="21">
        <f>SUM(COUNTIF(Table1[[#This Row],[Session 1]:[Session 16]],"Attended")+COUNTIF(Table1[[#This Row],[Session 1]:[Session 16]],"Outcome collected"))</f>
        <v>0</v>
      </c>
    </row>
    <row r="15" spans="2:64">
      <c r="D15" t="str">
        <f t="shared" ca="1" si="1"/>
        <v>Add D.O.B</v>
      </c>
      <c r="H15" s="21">
        <f>SUM(COUNTIF(Table1[[#This Row],[Session 1]:[Session 16]],"Attended")+COUNTIF(Table1[[#This Row],[Session 1]:[Session 16]],"Outcome collected"))</f>
        <v>0</v>
      </c>
    </row>
    <row r="16" spans="2:64">
      <c r="D16" t="str">
        <f t="shared" ca="1" si="1"/>
        <v>Add D.O.B</v>
      </c>
      <c r="H16" s="21">
        <f>SUM(COUNTIF(Table1[[#This Row],[Session 1]:[Session 16]],"Attended")+COUNTIF(Table1[[#This Row],[Session 1]:[Session 16]],"Outcome collected"))</f>
        <v>0</v>
      </c>
    </row>
    <row r="17" spans="4:8">
      <c r="D17" t="str">
        <f t="shared" ca="1" si="1"/>
        <v>Add D.O.B</v>
      </c>
      <c r="H17" s="21">
        <f>SUM(COUNTIF(Table1[[#This Row],[Session 1]:[Session 16]],"Attended")+COUNTIF(Table1[[#This Row],[Session 1]:[Session 16]],"Outcome collected"))</f>
        <v>0</v>
      </c>
    </row>
    <row r="18" spans="4:8">
      <c r="D18" t="str">
        <f t="shared" ca="1" si="1"/>
        <v>Add D.O.B</v>
      </c>
      <c r="H18" s="21">
        <f>SUM(COUNTIF(Table1[[#This Row],[Session 1]:[Session 16]],"Attended")+COUNTIF(Table1[[#This Row],[Session 1]:[Session 16]],"Outcome collected"))</f>
        <v>0</v>
      </c>
    </row>
    <row r="19" spans="4:8">
      <c r="D19" t="str">
        <f t="shared" ca="1" si="1"/>
        <v>Add D.O.B</v>
      </c>
      <c r="H19" s="21">
        <f>SUM(COUNTIF(Table1[[#This Row],[Session 1]:[Session 16]],"Attended")+COUNTIF(Table1[[#This Row],[Session 1]:[Session 16]],"Outcome collected"))</f>
        <v>0</v>
      </c>
    </row>
    <row r="20" spans="4:8">
      <c r="D20" t="str">
        <f t="shared" ca="1" si="1"/>
        <v>Add D.O.B</v>
      </c>
      <c r="H20" s="21">
        <f>SUM(COUNTIF(Table1[[#This Row],[Session 1]:[Session 16]],"Attended")+COUNTIF(Table1[[#This Row],[Session 1]:[Session 16]],"Outcome collected"))</f>
        <v>0</v>
      </c>
    </row>
    <row r="21" spans="4:8">
      <c r="D21" t="str">
        <f t="shared" ca="1" si="1"/>
        <v>Add D.O.B</v>
      </c>
      <c r="H21" s="21">
        <f>SUM(COUNTIF(Table1[[#This Row],[Session 1]:[Session 16]],"Attended")+COUNTIF(Table1[[#This Row],[Session 1]:[Session 16]],"Outcome collected"))</f>
        <v>0</v>
      </c>
    </row>
    <row r="22" spans="4:8">
      <c r="D22" t="str">
        <f t="shared" ca="1" si="1"/>
        <v>Add D.O.B</v>
      </c>
      <c r="H22" s="21">
        <f>SUM(COUNTIF(Table1[[#This Row],[Session 1]:[Session 16]],"Attended")+COUNTIF(Table1[[#This Row],[Session 1]:[Session 16]],"Outcome collected"))</f>
        <v>0</v>
      </c>
    </row>
    <row r="23" spans="4:8">
      <c r="D23" t="str">
        <f t="shared" ca="1" si="1"/>
        <v>Add D.O.B</v>
      </c>
      <c r="H23" s="21">
        <f>SUM(COUNTIF(Table1[[#This Row],[Session 1]:[Session 16]],"Attended")+COUNTIF(Table1[[#This Row],[Session 1]:[Session 16]],"Outcome collected"))</f>
        <v>0</v>
      </c>
    </row>
    <row r="24" spans="4:8">
      <c r="D24" t="str">
        <f t="shared" ca="1" si="1"/>
        <v>Add D.O.B</v>
      </c>
      <c r="H24" s="21">
        <f>SUM(COUNTIF(Table1[[#This Row],[Session 1]:[Session 16]],"Attended")+COUNTIF(Table1[[#This Row],[Session 1]:[Session 16]],"Outcome collected"))</f>
        <v>0</v>
      </c>
    </row>
    <row r="25" spans="4:8">
      <c r="D25" t="str">
        <f t="shared" ca="1" si="1"/>
        <v>Add D.O.B</v>
      </c>
      <c r="H25" s="21">
        <f>SUM(COUNTIF(Table1[[#This Row],[Session 1]:[Session 16]],"Attended")+COUNTIF(Table1[[#This Row],[Session 1]:[Session 16]],"Outcome collected"))</f>
        <v>0</v>
      </c>
    </row>
    <row r="26" spans="4:8">
      <c r="D26" t="str">
        <f t="shared" ca="1" si="1"/>
        <v>Add D.O.B</v>
      </c>
      <c r="H26" s="21">
        <f>SUM(COUNTIF(Table1[[#This Row],[Session 1]:[Session 16]],"Attended")+COUNTIF(Table1[[#This Row],[Session 1]:[Session 16]],"Outcome collected"))</f>
        <v>0</v>
      </c>
    </row>
    <row r="27" spans="4:8">
      <c r="D27" t="str">
        <f t="shared" ca="1" si="1"/>
        <v>Add D.O.B</v>
      </c>
      <c r="H27" s="21">
        <f>SUM(COUNTIF(Table1[[#This Row],[Session 1]:[Session 16]],"Attended")+COUNTIF(Table1[[#This Row],[Session 1]:[Session 16]],"Outcome collected"))</f>
        <v>0</v>
      </c>
    </row>
    <row r="28" spans="4:8">
      <c r="D28" t="str">
        <f t="shared" ca="1" si="1"/>
        <v>Add D.O.B</v>
      </c>
      <c r="H28" s="21">
        <f>SUM(COUNTIF(Table1[[#This Row],[Session 1]:[Session 16]],"Attended")+COUNTIF(Table1[[#This Row],[Session 1]:[Session 16]],"Outcome collected"))</f>
        <v>0</v>
      </c>
    </row>
    <row r="29" spans="4:8">
      <c r="D29" t="str">
        <f t="shared" ca="1" si="1"/>
        <v>Add D.O.B</v>
      </c>
      <c r="H29" s="21">
        <f>SUM(COUNTIF(Table1[[#This Row],[Session 1]:[Session 16]],"Attended")+COUNTIF(Table1[[#This Row],[Session 1]:[Session 16]],"Outcome collected"))</f>
        <v>0</v>
      </c>
    </row>
    <row r="30" spans="4:8">
      <c r="D30" t="str">
        <f t="shared" ca="1" si="1"/>
        <v>Add D.O.B</v>
      </c>
      <c r="H30" s="21">
        <f>SUM(COUNTIF(Table1[[#This Row],[Session 1]:[Session 16]],"Attended")+COUNTIF(Table1[[#This Row],[Session 1]:[Session 16]],"Outcome collected"))</f>
        <v>0</v>
      </c>
    </row>
    <row r="31" spans="4:8">
      <c r="D31" t="str">
        <f t="shared" ca="1" si="1"/>
        <v>Add D.O.B</v>
      </c>
      <c r="H31" s="21">
        <f>SUM(COUNTIF(Table1[[#This Row],[Session 1]:[Session 16]],"Attended")+COUNTIF(Table1[[#This Row],[Session 1]:[Session 16]],"Outcome collected"))</f>
        <v>0</v>
      </c>
    </row>
    <row r="32" spans="4:8">
      <c r="D32" t="str">
        <f t="shared" ca="1" si="1"/>
        <v>Add D.O.B</v>
      </c>
      <c r="H32" s="21">
        <f>SUM(COUNTIF(Table1[[#This Row],[Session 1]:[Session 16]],"Attended")+COUNTIF(Table1[[#This Row],[Session 1]:[Session 16]],"Outcome collected"))</f>
        <v>0</v>
      </c>
    </row>
    <row r="33" spans="4:8">
      <c r="D33" t="str">
        <f t="shared" ca="1" si="1"/>
        <v>Add D.O.B</v>
      </c>
      <c r="H33" s="21">
        <f>SUM(COUNTIF(Table1[[#This Row],[Session 1]:[Session 16]],"Attended")+COUNTIF(Table1[[#This Row],[Session 1]:[Session 16]],"Outcome collected"))</f>
        <v>0</v>
      </c>
    </row>
    <row r="34" spans="4:8">
      <c r="D34" t="str">
        <f t="shared" ca="1" si="1"/>
        <v>Add D.O.B</v>
      </c>
      <c r="H34" s="21">
        <f>SUM(COUNTIF(Table1[[#This Row],[Session 1]:[Session 16]],"Attended")+COUNTIF(Table1[[#This Row],[Session 1]:[Session 16]],"Outcome collected"))</f>
        <v>0</v>
      </c>
    </row>
    <row r="35" spans="4:8">
      <c r="D35" t="str">
        <f t="shared" ca="1" si="1"/>
        <v>Add D.O.B</v>
      </c>
      <c r="H35" s="21">
        <f>SUM(COUNTIF(Table1[[#This Row],[Session 1]:[Session 16]],"Attended")+COUNTIF(Table1[[#This Row],[Session 1]:[Session 16]],"Outcome collected"))</f>
        <v>0</v>
      </c>
    </row>
    <row r="36" spans="4:8">
      <c r="D36" t="str">
        <f t="shared" ca="1" si="1"/>
        <v>Add D.O.B</v>
      </c>
      <c r="H36" s="21">
        <f>SUM(COUNTIF(Table1[[#This Row],[Session 1]:[Session 16]],"Attended")+COUNTIF(Table1[[#This Row],[Session 1]:[Session 16]],"Outcome collected"))</f>
        <v>0</v>
      </c>
    </row>
    <row r="37" spans="4:8">
      <c r="D37" t="str">
        <f t="shared" ca="1" si="1"/>
        <v>Add D.O.B</v>
      </c>
      <c r="H37" s="21">
        <f>SUM(COUNTIF(Table1[[#This Row],[Session 1]:[Session 16]],"Attended")+COUNTIF(Table1[[#This Row],[Session 1]:[Session 16]],"Outcome collected"))</f>
        <v>0</v>
      </c>
    </row>
    <row r="38" spans="4:8">
      <c r="D38" t="str">
        <f t="shared" ca="1" si="1"/>
        <v>Add D.O.B</v>
      </c>
      <c r="H38" s="21">
        <f>SUM(COUNTIF(Table1[[#This Row],[Session 1]:[Session 16]],"Attended")+COUNTIF(Table1[[#This Row],[Session 1]:[Session 16]],"Outcome collected"))</f>
        <v>0</v>
      </c>
    </row>
    <row r="39" spans="4:8">
      <c r="D39" t="str">
        <f t="shared" ref="D39:D70" ca="1" si="2">IF(C39&lt;&gt;"",DATEDIF(C39,TODAY(),"y"),"Add D.O.B")</f>
        <v>Add D.O.B</v>
      </c>
      <c r="H39" s="21">
        <f>SUM(COUNTIF(Table1[[#This Row],[Session 1]:[Session 16]],"Attended")+COUNTIF(Table1[[#This Row],[Session 1]:[Session 16]],"Outcome collected"))</f>
        <v>0</v>
      </c>
    </row>
    <row r="40" spans="4:8">
      <c r="D40" t="str">
        <f t="shared" ca="1" si="2"/>
        <v>Add D.O.B</v>
      </c>
      <c r="H40" s="21">
        <f>SUM(COUNTIF(Table1[[#This Row],[Session 1]:[Session 16]],"Attended")+COUNTIF(Table1[[#This Row],[Session 1]:[Session 16]],"Outcome collected"))</f>
        <v>0</v>
      </c>
    </row>
    <row r="41" spans="4:8">
      <c r="D41" t="str">
        <f t="shared" ca="1" si="2"/>
        <v>Add D.O.B</v>
      </c>
      <c r="H41" s="21">
        <f>SUM(COUNTIF(Table1[[#This Row],[Session 1]:[Session 16]],"Attended")+COUNTIF(Table1[[#This Row],[Session 1]:[Session 16]],"Outcome collected"))</f>
        <v>0</v>
      </c>
    </row>
    <row r="42" spans="4:8">
      <c r="D42" t="str">
        <f t="shared" ca="1" si="2"/>
        <v>Add D.O.B</v>
      </c>
      <c r="H42" s="21">
        <f>SUM(COUNTIF(Table1[[#This Row],[Session 1]:[Session 16]],"Attended")+COUNTIF(Table1[[#This Row],[Session 1]:[Session 16]],"Outcome collected"))</f>
        <v>0</v>
      </c>
    </row>
    <row r="43" spans="4:8">
      <c r="D43" t="str">
        <f t="shared" ca="1" si="2"/>
        <v>Add D.O.B</v>
      </c>
      <c r="H43" s="21">
        <f>SUM(COUNTIF(Table1[[#This Row],[Session 1]:[Session 16]],"Attended")+COUNTIF(Table1[[#This Row],[Session 1]:[Session 16]],"Outcome collected"))</f>
        <v>0</v>
      </c>
    </row>
    <row r="44" spans="4:8">
      <c r="D44" t="str">
        <f t="shared" ca="1" si="2"/>
        <v>Add D.O.B</v>
      </c>
      <c r="H44" s="21">
        <f>SUM(COUNTIF(Table1[[#This Row],[Session 1]:[Session 16]],"Attended")+COUNTIF(Table1[[#This Row],[Session 1]:[Session 16]],"Outcome collected"))</f>
        <v>0</v>
      </c>
    </row>
    <row r="45" spans="4:8">
      <c r="D45" t="str">
        <f t="shared" ca="1" si="2"/>
        <v>Add D.O.B</v>
      </c>
      <c r="H45" s="21">
        <f>SUM(COUNTIF(Table1[[#This Row],[Session 1]:[Session 16]],"Attended")+COUNTIF(Table1[[#This Row],[Session 1]:[Session 16]],"Outcome collected"))</f>
        <v>0</v>
      </c>
    </row>
    <row r="46" spans="4:8">
      <c r="D46" t="str">
        <f t="shared" ca="1" si="2"/>
        <v>Add D.O.B</v>
      </c>
      <c r="H46" s="21">
        <f>SUM(COUNTIF(Table1[[#This Row],[Session 1]:[Session 16]],"Attended")+COUNTIF(Table1[[#This Row],[Session 1]:[Session 16]],"Outcome collected"))</f>
        <v>0</v>
      </c>
    </row>
    <row r="47" spans="4:8">
      <c r="D47" t="str">
        <f t="shared" ca="1" si="2"/>
        <v>Add D.O.B</v>
      </c>
      <c r="H47" s="21">
        <f>SUM(COUNTIF(Table1[[#This Row],[Session 1]:[Session 16]],"Attended")+COUNTIF(Table1[[#This Row],[Session 1]:[Session 16]],"Outcome collected"))</f>
        <v>0</v>
      </c>
    </row>
    <row r="48" spans="4:8">
      <c r="D48" t="str">
        <f t="shared" ca="1" si="2"/>
        <v>Add D.O.B</v>
      </c>
      <c r="H48" s="21">
        <f>SUM(COUNTIF(Table1[[#This Row],[Session 1]:[Session 16]],"Attended")+COUNTIF(Table1[[#This Row],[Session 1]:[Session 16]],"Outcome collected"))</f>
        <v>0</v>
      </c>
    </row>
    <row r="49" spans="4:8">
      <c r="D49" t="str">
        <f t="shared" ca="1" si="2"/>
        <v>Add D.O.B</v>
      </c>
      <c r="H49" s="21">
        <f>SUM(COUNTIF(Table1[[#This Row],[Session 1]:[Session 16]],"Attended")+COUNTIF(Table1[[#This Row],[Session 1]:[Session 16]],"Outcome collected"))</f>
        <v>0</v>
      </c>
    </row>
    <row r="50" spans="4:8">
      <c r="D50" t="str">
        <f t="shared" ca="1" si="2"/>
        <v>Add D.O.B</v>
      </c>
      <c r="H50" s="21">
        <f>SUM(COUNTIF(Table1[[#This Row],[Session 1]:[Session 16]],"Attended")+COUNTIF(Table1[[#This Row],[Session 1]:[Session 16]],"Outcome collected"))</f>
        <v>0</v>
      </c>
    </row>
    <row r="51" spans="4:8">
      <c r="D51" t="str">
        <f t="shared" ca="1" si="2"/>
        <v>Add D.O.B</v>
      </c>
      <c r="H51" s="21">
        <f>SUM(COUNTIF(Table1[[#This Row],[Session 1]:[Session 16]],"Attended")+COUNTIF(Table1[[#This Row],[Session 1]:[Session 16]],"Outcome collected"))</f>
        <v>0</v>
      </c>
    </row>
    <row r="52" spans="4:8">
      <c r="D52" t="str">
        <f t="shared" ca="1" si="2"/>
        <v>Add D.O.B</v>
      </c>
      <c r="H52" s="21">
        <f>SUM(COUNTIF(Table1[[#This Row],[Session 1]:[Session 16]],"Attended")+COUNTIF(Table1[[#This Row],[Session 1]:[Session 16]],"Outcome collected"))</f>
        <v>0</v>
      </c>
    </row>
    <row r="53" spans="4:8">
      <c r="D53" t="str">
        <f t="shared" ca="1" si="2"/>
        <v>Add D.O.B</v>
      </c>
      <c r="H53" s="21">
        <f>SUM(COUNTIF(Table1[[#This Row],[Session 1]:[Session 16]],"Attended")+COUNTIF(Table1[[#This Row],[Session 1]:[Session 16]],"Outcome collected"))</f>
        <v>0</v>
      </c>
    </row>
    <row r="54" spans="4:8">
      <c r="D54" t="str">
        <f t="shared" ca="1" si="2"/>
        <v>Add D.O.B</v>
      </c>
      <c r="H54" s="21">
        <f>SUM(COUNTIF(Table1[[#This Row],[Session 1]:[Session 16]],"Attended")+COUNTIF(Table1[[#This Row],[Session 1]:[Session 16]],"Outcome collected"))</f>
        <v>0</v>
      </c>
    </row>
    <row r="55" spans="4:8">
      <c r="D55" t="str">
        <f t="shared" ca="1" si="2"/>
        <v>Add D.O.B</v>
      </c>
      <c r="H55" s="21">
        <f>SUM(COUNTIF(Table1[[#This Row],[Session 1]:[Session 16]],"Attended")+COUNTIF(Table1[[#This Row],[Session 1]:[Session 16]],"Outcome collected"))</f>
        <v>0</v>
      </c>
    </row>
    <row r="56" spans="4:8">
      <c r="D56" t="str">
        <f t="shared" ca="1" si="2"/>
        <v>Add D.O.B</v>
      </c>
      <c r="H56" s="21">
        <f>SUM(COUNTIF(Table1[[#This Row],[Session 1]:[Session 16]],"Attended")+COUNTIF(Table1[[#This Row],[Session 1]:[Session 16]],"Outcome collected"))</f>
        <v>0</v>
      </c>
    </row>
    <row r="57" spans="4:8">
      <c r="D57" t="str">
        <f t="shared" ca="1" si="2"/>
        <v>Add D.O.B</v>
      </c>
      <c r="H57" s="21">
        <f>SUM(COUNTIF(Table1[[#This Row],[Session 1]:[Session 16]],"Attended")+COUNTIF(Table1[[#This Row],[Session 1]:[Session 16]],"Outcome collected"))</f>
        <v>0</v>
      </c>
    </row>
    <row r="58" spans="4:8">
      <c r="D58" t="str">
        <f t="shared" ca="1" si="2"/>
        <v>Add D.O.B</v>
      </c>
      <c r="H58" s="21">
        <f>SUM(COUNTIF(Table1[[#This Row],[Session 1]:[Session 16]],"Attended")+COUNTIF(Table1[[#This Row],[Session 1]:[Session 16]],"Outcome collected"))</f>
        <v>0</v>
      </c>
    </row>
    <row r="59" spans="4:8">
      <c r="D59" t="str">
        <f t="shared" ca="1" si="2"/>
        <v>Add D.O.B</v>
      </c>
      <c r="H59" s="21">
        <f>SUM(COUNTIF(Table1[[#This Row],[Session 1]:[Session 16]],"Attended")+COUNTIF(Table1[[#This Row],[Session 1]:[Session 16]],"Outcome collected"))</f>
        <v>0</v>
      </c>
    </row>
    <row r="60" spans="4:8">
      <c r="D60" t="str">
        <f t="shared" ca="1" si="2"/>
        <v>Add D.O.B</v>
      </c>
      <c r="H60" s="21">
        <f>SUM(COUNTIF(Table1[[#This Row],[Session 1]:[Session 16]],"Attended")+COUNTIF(Table1[[#This Row],[Session 1]:[Session 16]],"Outcome collected"))</f>
        <v>0</v>
      </c>
    </row>
    <row r="61" spans="4:8">
      <c r="D61" t="str">
        <f t="shared" ca="1" si="2"/>
        <v>Add D.O.B</v>
      </c>
      <c r="H61" s="21">
        <f>SUM(COUNTIF(Table1[[#This Row],[Session 1]:[Session 16]],"Attended")+COUNTIF(Table1[[#This Row],[Session 1]:[Session 16]],"Outcome collected"))</f>
        <v>0</v>
      </c>
    </row>
    <row r="62" spans="4:8">
      <c r="D62" t="str">
        <f t="shared" ca="1" si="2"/>
        <v>Add D.O.B</v>
      </c>
      <c r="H62" s="21">
        <f>SUM(COUNTIF(Table1[[#This Row],[Session 1]:[Session 16]],"Attended")+COUNTIF(Table1[[#This Row],[Session 1]:[Session 16]],"Outcome collected"))</f>
        <v>0</v>
      </c>
    </row>
    <row r="63" spans="4:8">
      <c r="D63" t="str">
        <f t="shared" ca="1" si="2"/>
        <v>Add D.O.B</v>
      </c>
      <c r="H63" s="21">
        <f>SUM(COUNTIF(Table1[[#This Row],[Session 1]:[Session 16]],"Attended")+COUNTIF(Table1[[#This Row],[Session 1]:[Session 16]],"Outcome collected"))</f>
        <v>0</v>
      </c>
    </row>
    <row r="64" spans="4:8">
      <c r="D64" t="str">
        <f t="shared" ca="1" si="2"/>
        <v>Add D.O.B</v>
      </c>
      <c r="H64" s="21">
        <f>SUM(COUNTIF(Table1[[#This Row],[Session 1]:[Session 16]],"Attended")+COUNTIF(Table1[[#This Row],[Session 1]:[Session 16]],"Outcome collected"))</f>
        <v>0</v>
      </c>
    </row>
    <row r="65" spans="4:8">
      <c r="D65" t="str">
        <f t="shared" ca="1" si="2"/>
        <v>Add D.O.B</v>
      </c>
      <c r="H65" s="21">
        <f>SUM(COUNTIF(Table1[[#This Row],[Session 1]:[Session 16]],"Attended")+COUNTIF(Table1[[#This Row],[Session 1]:[Session 16]],"Outcome collected"))</f>
        <v>0</v>
      </c>
    </row>
    <row r="66" spans="4:8">
      <c r="D66" t="str">
        <f t="shared" ca="1" si="2"/>
        <v>Add D.O.B</v>
      </c>
      <c r="H66" s="21">
        <f>SUM(COUNTIF(Table1[[#This Row],[Session 1]:[Session 16]],"Attended")+COUNTIF(Table1[[#This Row],[Session 1]:[Session 16]],"Outcome collected"))</f>
        <v>0</v>
      </c>
    </row>
    <row r="67" spans="4:8">
      <c r="D67" t="str">
        <f t="shared" ca="1" si="2"/>
        <v>Add D.O.B</v>
      </c>
      <c r="H67" s="21">
        <f>SUM(COUNTIF(Table1[[#This Row],[Session 1]:[Session 16]],"Attended")+COUNTIF(Table1[[#This Row],[Session 1]:[Session 16]],"Outcome collected"))</f>
        <v>0</v>
      </c>
    </row>
    <row r="68" spans="4:8">
      <c r="D68" t="str">
        <f t="shared" ca="1" si="2"/>
        <v>Add D.O.B</v>
      </c>
      <c r="H68" s="21">
        <f>SUM(COUNTIF(Table1[[#This Row],[Session 1]:[Session 16]],"Attended")+COUNTIF(Table1[[#This Row],[Session 1]:[Session 16]],"Outcome collected"))</f>
        <v>0</v>
      </c>
    </row>
    <row r="69" spans="4:8">
      <c r="D69" t="str">
        <f t="shared" ca="1" si="2"/>
        <v>Add D.O.B</v>
      </c>
      <c r="H69" s="21">
        <f>SUM(COUNTIF(Table1[[#This Row],[Session 1]:[Session 16]],"Attended")+COUNTIF(Table1[[#This Row],[Session 1]:[Session 16]],"Outcome collected"))</f>
        <v>0</v>
      </c>
    </row>
    <row r="70" spans="4:8">
      <c r="D70" t="str">
        <f t="shared" ca="1" si="2"/>
        <v>Add D.O.B</v>
      </c>
      <c r="H70" s="21">
        <f>SUM(COUNTIF(Table1[[#This Row],[Session 1]:[Session 16]],"Attended")+COUNTIF(Table1[[#This Row],[Session 1]:[Session 16]],"Outcome collected"))</f>
        <v>0</v>
      </c>
    </row>
    <row r="71" spans="4:8">
      <c r="D71" t="str">
        <f t="shared" ref="D71:D102" ca="1" si="3">IF(C71&lt;&gt;"",DATEDIF(C71,TODAY(),"y"),"Add D.O.B")</f>
        <v>Add D.O.B</v>
      </c>
      <c r="H71" s="21">
        <f>SUM(COUNTIF(Table1[[#This Row],[Session 1]:[Session 16]],"Attended")+COUNTIF(Table1[[#This Row],[Session 1]:[Session 16]],"Outcome collected"))</f>
        <v>0</v>
      </c>
    </row>
    <row r="72" spans="4:8">
      <c r="D72" t="str">
        <f t="shared" ca="1" si="3"/>
        <v>Add D.O.B</v>
      </c>
      <c r="H72" s="21">
        <f>SUM(COUNTIF(Table1[[#This Row],[Session 1]:[Session 16]],"Attended")+COUNTIF(Table1[[#This Row],[Session 1]:[Session 16]],"Outcome collected"))</f>
        <v>0</v>
      </c>
    </row>
    <row r="73" spans="4:8">
      <c r="D73" t="str">
        <f t="shared" ca="1" si="3"/>
        <v>Add D.O.B</v>
      </c>
      <c r="H73" s="21">
        <f>SUM(COUNTIF(Table1[[#This Row],[Session 1]:[Session 16]],"Attended")+COUNTIF(Table1[[#This Row],[Session 1]:[Session 16]],"Outcome collected"))</f>
        <v>0</v>
      </c>
    </row>
    <row r="74" spans="4:8">
      <c r="D74" t="str">
        <f t="shared" ca="1" si="3"/>
        <v>Add D.O.B</v>
      </c>
      <c r="H74" s="21">
        <f>SUM(COUNTIF(Table1[[#This Row],[Session 1]:[Session 16]],"Attended")+COUNTIF(Table1[[#This Row],[Session 1]:[Session 16]],"Outcome collected"))</f>
        <v>0</v>
      </c>
    </row>
    <row r="75" spans="4:8">
      <c r="D75" t="str">
        <f t="shared" ca="1" si="3"/>
        <v>Add D.O.B</v>
      </c>
      <c r="H75" s="21">
        <f>SUM(COUNTIF(Table1[[#This Row],[Session 1]:[Session 16]],"Attended")+COUNTIF(Table1[[#This Row],[Session 1]:[Session 16]],"Outcome collected"))</f>
        <v>0</v>
      </c>
    </row>
    <row r="76" spans="4:8">
      <c r="D76" t="str">
        <f t="shared" ca="1" si="3"/>
        <v>Add D.O.B</v>
      </c>
      <c r="H76" s="21">
        <f>SUM(COUNTIF(Table1[[#This Row],[Session 1]:[Session 16]],"Attended")+COUNTIF(Table1[[#This Row],[Session 1]:[Session 16]],"Outcome collected"))</f>
        <v>0</v>
      </c>
    </row>
    <row r="77" spans="4:8">
      <c r="D77" t="str">
        <f t="shared" ca="1" si="3"/>
        <v>Add D.O.B</v>
      </c>
      <c r="H77" s="21">
        <f>SUM(COUNTIF(Table1[[#This Row],[Session 1]:[Session 16]],"Attended")+COUNTIF(Table1[[#This Row],[Session 1]:[Session 16]],"Outcome collected"))</f>
        <v>0</v>
      </c>
    </row>
    <row r="78" spans="4:8">
      <c r="D78" t="str">
        <f t="shared" ca="1" si="3"/>
        <v>Add D.O.B</v>
      </c>
      <c r="H78" s="21">
        <f>SUM(COUNTIF(Table1[[#This Row],[Session 1]:[Session 16]],"Attended")+COUNTIF(Table1[[#This Row],[Session 1]:[Session 16]],"Outcome collected"))</f>
        <v>0</v>
      </c>
    </row>
    <row r="79" spans="4:8">
      <c r="D79" t="str">
        <f t="shared" ca="1" si="3"/>
        <v>Add D.O.B</v>
      </c>
      <c r="H79" s="21">
        <f>SUM(COUNTIF(Table1[[#This Row],[Session 1]:[Session 16]],"Attended")+COUNTIF(Table1[[#This Row],[Session 1]:[Session 16]],"Outcome collected"))</f>
        <v>0</v>
      </c>
    </row>
    <row r="80" spans="4:8">
      <c r="D80" t="str">
        <f t="shared" ca="1" si="3"/>
        <v>Add D.O.B</v>
      </c>
      <c r="H80" s="21">
        <f>SUM(COUNTIF(Table1[[#This Row],[Session 1]:[Session 16]],"Attended")+COUNTIF(Table1[[#This Row],[Session 1]:[Session 16]],"Outcome collected"))</f>
        <v>0</v>
      </c>
    </row>
    <row r="81" spans="4:8">
      <c r="D81" t="str">
        <f t="shared" ca="1" si="3"/>
        <v>Add D.O.B</v>
      </c>
      <c r="H81" s="21">
        <f>SUM(COUNTIF(Table1[[#This Row],[Session 1]:[Session 16]],"Attended")+COUNTIF(Table1[[#This Row],[Session 1]:[Session 16]],"Outcome collected"))</f>
        <v>0</v>
      </c>
    </row>
    <row r="82" spans="4:8">
      <c r="D82" t="str">
        <f t="shared" ca="1" si="3"/>
        <v>Add D.O.B</v>
      </c>
      <c r="H82" s="21">
        <f>SUM(COUNTIF(Table1[[#This Row],[Session 1]:[Session 16]],"Attended")+COUNTIF(Table1[[#This Row],[Session 1]:[Session 16]],"Outcome collected"))</f>
        <v>0</v>
      </c>
    </row>
    <row r="83" spans="4:8">
      <c r="D83" t="str">
        <f t="shared" ca="1" si="3"/>
        <v>Add D.O.B</v>
      </c>
      <c r="H83" s="21">
        <f>SUM(COUNTIF(Table1[[#This Row],[Session 1]:[Session 16]],"Attended")+COUNTIF(Table1[[#This Row],[Session 1]:[Session 16]],"Outcome collected"))</f>
        <v>0</v>
      </c>
    </row>
    <row r="84" spans="4:8">
      <c r="D84" t="str">
        <f t="shared" ca="1" si="3"/>
        <v>Add D.O.B</v>
      </c>
      <c r="H84" s="21">
        <f>SUM(COUNTIF(Table1[[#This Row],[Session 1]:[Session 16]],"Attended")+COUNTIF(Table1[[#This Row],[Session 1]:[Session 16]],"Outcome collected"))</f>
        <v>0</v>
      </c>
    </row>
    <row r="85" spans="4:8">
      <c r="D85" t="str">
        <f t="shared" ca="1" si="3"/>
        <v>Add D.O.B</v>
      </c>
      <c r="H85" s="21">
        <f>SUM(COUNTIF(Table1[[#This Row],[Session 1]:[Session 16]],"Attended")+COUNTIF(Table1[[#This Row],[Session 1]:[Session 16]],"Outcome collected"))</f>
        <v>0</v>
      </c>
    </row>
    <row r="86" spans="4:8">
      <c r="D86" t="str">
        <f t="shared" ca="1" si="3"/>
        <v>Add D.O.B</v>
      </c>
      <c r="H86" s="21">
        <f>SUM(COUNTIF(Table1[[#This Row],[Session 1]:[Session 16]],"Attended")+COUNTIF(Table1[[#This Row],[Session 1]:[Session 16]],"Outcome collected"))</f>
        <v>0</v>
      </c>
    </row>
    <row r="87" spans="4:8">
      <c r="D87" t="str">
        <f t="shared" ca="1" si="3"/>
        <v>Add D.O.B</v>
      </c>
      <c r="H87" s="21">
        <f>SUM(COUNTIF(Table1[[#This Row],[Session 1]:[Session 16]],"Attended")+COUNTIF(Table1[[#This Row],[Session 1]:[Session 16]],"Outcome collected"))</f>
        <v>0</v>
      </c>
    </row>
    <row r="88" spans="4:8">
      <c r="D88" t="str">
        <f t="shared" ca="1" si="3"/>
        <v>Add D.O.B</v>
      </c>
      <c r="H88" s="21">
        <f>SUM(COUNTIF(Table1[[#This Row],[Session 1]:[Session 16]],"Attended")+COUNTIF(Table1[[#This Row],[Session 1]:[Session 16]],"Outcome collected"))</f>
        <v>0</v>
      </c>
    </row>
    <row r="89" spans="4:8">
      <c r="D89" t="str">
        <f t="shared" ca="1" si="3"/>
        <v>Add D.O.B</v>
      </c>
      <c r="H89" s="21">
        <f>SUM(COUNTIF(Table1[[#This Row],[Session 1]:[Session 16]],"Attended")+COUNTIF(Table1[[#This Row],[Session 1]:[Session 16]],"Outcome collected"))</f>
        <v>0</v>
      </c>
    </row>
    <row r="90" spans="4:8">
      <c r="D90" t="str">
        <f t="shared" ca="1" si="3"/>
        <v>Add D.O.B</v>
      </c>
      <c r="H90" s="21">
        <f>SUM(COUNTIF(Table1[[#This Row],[Session 1]:[Session 16]],"Attended")+COUNTIF(Table1[[#This Row],[Session 1]:[Session 16]],"Outcome collected"))</f>
        <v>0</v>
      </c>
    </row>
    <row r="91" spans="4:8">
      <c r="D91" t="str">
        <f t="shared" ca="1" si="3"/>
        <v>Add D.O.B</v>
      </c>
      <c r="H91" s="21">
        <f>SUM(COUNTIF(Table1[[#This Row],[Session 1]:[Session 16]],"Attended")+COUNTIF(Table1[[#This Row],[Session 1]:[Session 16]],"Outcome collected"))</f>
        <v>0</v>
      </c>
    </row>
    <row r="92" spans="4:8">
      <c r="D92" t="str">
        <f t="shared" ca="1" si="3"/>
        <v>Add D.O.B</v>
      </c>
      <c r="H92" s="21">
        <f>SUM(COUNTIF(Table1[[#This Row],[Session 1]:[Session 16]],"Attended")+COUNTIF(Table1[[#This Row],[Session 1]:[Session 16]],"Outcome collected"))</f>
        <v>0</v>
      </c>
    </row>
    <row r="93" spans="4:8">
      <c r="D93" t="str">
        <f t="shared" ca="1" si="3"/>
        <v>Add D.O.B</v>
      </c>
      <c r="H93" s="21">
        <f>SUM(COUNTIF(Table1[[#This Row],[Session 1]:[Session 16]],"Attended")+COUNTIF(Table1[[#This Row],[Session 1]:[Session 16]],"Outcome collected"))</f>
        <v>0</v>
      </c>
    </row>
    <row r="94" spans="4:8">
      <c r="D94" t="str">
        <f t="shared" ca="1" si="3"/>
        <v>Add D.O.B</v>
      </c>
      <c r="H94" s="21">
        <f>SUM(COUNTIF(Table1[[#This Row],[Session 1]:[Session 16]],"Attended")+COUNTIF(Table1[[#This Row],[Session 1]:[Session 16]],"Outcome collected"))</f>
        <v>0</v>
      </c>
    </row>
    <row r="95" spans="4:8">
      <c r="D95" t="str">
        <f t="shared" ca="1" si="3"/>
        <v>Add D.O.B</v>
      </c>
      <c r="H95" s="21">
        <f>SUM(COUNTIF(Table1[[#This Row],[Session 1]:[Session 16]],"Attended")+COUNTIF(Table1[[#This Row],[Session 1]:[Session 16]],"Outcome collected"))</f>
        <v>0</v>
      </c>
    </row>
    <row r="96" spans="4:8">
      <c r="D96" t="str">
        <f t="shared" ca="1" si="3"/>
        <v>Add D.O.B</v>
      </c>
      <c r="H96" s="21">
        <f>SUM(COUNTIF(Table1[[#This Row],[Session 1]:[Session 16]],"Attended")+COUNTIF(Table1[[#This Row],[Session 1]:[Session 16]],"Outcome collected"))</f>
        <v>0</v>
      </c>
    </row>
    <row r="97" spans="4:9">
      <c r="D97" t="str">
        <f t="shared" ca="1" si="3"/>
        <v>Add D.O.B</v>
      </c>
      <c r="H97" s="21">
        <f>SUM(COUNTIF(Table1[[#This Row],[Session 1]:[Session 16]],"Attended")+COUNTIF(Table1[[#This Row],[Session 1]:[Session 16]],"Outcome collected"))</f>
        <v>0</v>
      </c>
    </row>
    <row r="98" spans="4:9">
      <c r="D98" t="str">
        <f t="shared" ca="1" si="3"/>
        <v>Add D.O.B</v>
      </c>
      <c r="H98" s="21">
        <f>SUM(COUNTIF(Table1[[#This Row],[Session 1]:[Session 16]],"Attended")+COUNTIF(Table1[[#This Row],[Session 1]:[Session 16]],"Outcome collected"))</f>
        <v>0</v>
      </c>
    </row>
    <row r="99" spans="4:9">
      <c r="D99" t="str">
        <f t="shared" ca="1" si="3"/>
        <v>Add D.O.B</v>
      </c>
      <c r="H99" s="21">
        <f>SUM(COUNTIF(Table1[[#This Row],[Session 1]:[Session 16]],"Attended")+COUNTIF(Table1[[#This Row],[Session 1]:[Session 16]],"Outcome collected"))</f>
        <v>0</v>
      </c>
    </row>
    <row r="100" spans="4:9">
      <c r="D100" t="str">
        <f t="shared" ca="1" si="3"/>
        <v>Add D.O.B</v>
      </c>
      <c r="H100" s="21">
        <f>SUM(COUNTIF(Table1[[#This Row],[Session 1]:[Session 16]],"Attended")+COUNTIF(Table1[[#This Row],[Session 1]:[Session 16]],"Outcome collected"))</f>
        <v>0</v>
      </c>
    </row>
    <row r="101" spans="4:9">
      <c r="D101" t="str">
        <f t="shared" ca="1" si="3"/>
        <v>Add D.O.B</v>
      </c>
      <c r="H101" s="21">
        <f>SUM(COUNTIF(Table1[[#This Row],[Session 1]:[Session 16]],"Attended")+COUNTIF(Table1[[#This Row],[Session 1]:[Session 16]],"Outcome collected"))</f>
        <v>0</v>
      </c>
    </row>
    <row r="102" spans="4:9">
      <c r="D102" t="str">
        <f t="shared" ca="1" si="3"/>
        <v>Add D.O.B</v>
      </c>
      <c r="H102" s="21">
        <f>SUM(COUNTIF(Table1[[#This Row],[Session 1]:[Session 16]],"Attended")+COUNTIF(Table1[[#This Row],[Session 1]:[Session 16]],"Outcome collected"))</f>
        <v>0</v>
      </c>
    </row>
    <row r="103" spans="4:9">
      <c r="D103" t="str">
        <f t="shared" ref="D103:D134" ca="1" si="4">IF(C103&lt;&gt;"",DATEDIF(C103,TODAY(),"y"),"Add D.O.B")</f>
        <v>Add D.O.B</v>
      </c>
      <c r="H103" s="21">
        <f>SUM(COUNTIF(Table1[[#This Row],[Session 1]:[Session 16]],"Attended")+COUNTIF(Table1[[#This Row],[Session 1]:[Session 16]],"Outcome collected"))</f>
        <v>0</v>
      </c>
    </row>
    <row r="104" spans="4:9">
      <c r="D104" t="str">
        <f t="shared" ca="1" si="4"/>
        <v>Add D.O.B</v>
      </c>
      <c r="H104" s="21">
        <f>SUM(COUNTIF(Table1[[#This Row],[Session 1]:[Session 16]],"Attended")+COUNTIF(Table1[[#This Row],[Session 1]:[Session 16]],"Outcome collected"))</f>
        <v>0</v>
      </c>
    </row>
    <row r="112" spans="4:9">
      <c r="I112" s="20"/>
    </row>
    <row r="113" spans="9:9">
      <c r="I113" s="20"/>
    </row>
  </sheetData>
  <sheetProtection algorithmName="SHA-512" hashValue="P/26LquxKxKmkt1IjgcE30wddrSXEDjomHJjSCjLVs9dfUP7qC2u8Bpvuc6FRSb+ZLPbkyuKrsy2XKMu7tSvSA==" saltValue="xMpIsZKSyFD8dmEFSrUtOQ==" spinCount="100000" sheet="1" objects="1" scenarios="1"/>
  <dataValidations count="3">
    <dataValidation type="date" allowBlank="1" showInputMessage="1" showErrorMessage="1" sqref="C5:C1048576" xr:uid="{59766D7F-0BCD-4F5A-AA40-204B60F2BBAC}">
      <formula1>1</formula1>
      <formula2>401769</formula2>
    </dataValidation>
    <dataValidation type="list" allowBlank="1" showInputMessage="1" showErrorMessage="1" sqref="G5:G1048576" xr:uid="{ECE86C9E-9C02-4707-9A0C-AF7442F81498}">
      <formula1>"None, Funder reporting, Any use (inc. marketing)"</formula1>
    </dataValidation>
    <dataValidation type="list" allowBlank="1" showInputMessage="1" showErrorMessage="1" sqref="I105:BL1048576 I5:X104" xr:uid="{C81571E1-01F5-4A13-BCEB-F4DC762D36EA}">
      <formula1>"Attended, Outcome collected, Non Attend, Left project"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984481-4453-4EA0-A25A-CF1FEDEBA1BA}">
          <x14:formula1>
            <xm:f>Analysis!$I$4:$I$11</xm:f>
          </x14:formula1>
          <xm:sqref>E5:E1048576</xm:sqref>
        </x14:dataValidation>
        <x14:dataValidation type="list" allowBlank="1" showInputMessage="1" showErrorMessage="1" xr:uid="{215229D6-E301-481B-915D-57EDD6BD6380}">
          <x14:formula1>
            <xm:f>Analysis!$L$4:$L$8</xm:f>
          </x14:formula1>
          <xm:sqref>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6247-2342-4152-869C-0E59A5320D91}">
  <dimension ref="B2:C2"/>
  <sheetViews>
    <sheetView workbookViewId="0">
      <selection activeCell="B2" sqref="B2:C2"/>
    </sheetView>
  </sheetViews>
  <sheetFormatPr defaultRowHeight="15"/>
  <cols>
    <col min="3" max="3" width="93.5703125" customWidth="1"/>
  </cols>
  <sheetData>
    <row r="2" spans="2:3">
      <c r="B2" t="s">
        <v>24</v>
      </c>
      <c r="C2" t="s">
        <v>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FD64-5E67-478A-84A1-CED27BB7C56A}">
  <dimension ref="B2:G21"/>
  <sheetViews>
    <sheetView workbookViewId="0">
      <selection activeCell="D10" sqref="D10"/>
    </sheetView>
  </sheetViews>
  <sheetFormatPr defaultRowHeight="15"/>
  <cols>
    <col min="2" max="2" width="13.140625" bestFit="1" customWidth="1"/>
    <col min="3" max="3" width="32.140625" bestFit="1" customWidth="1"/>
    <col min="4" max="4" width="14.85546875" bestFit="1" customWidth="1"/>
    <col min="6" max="6" width="22" bestFit="1" customWidth="1"/>
  </cols>
  <sheetData>
    <row r="2" spans="2:7">
      <c r="B2" t="s">
        <v>26</v>
      </c>
      <c r="C2" t="s">
        <v>27</v>
      </c>
      <c r="D2" t="s">
        <v>28</v>
      </c>
      <c r="F2" s="7" t="s">
        <v>29</v>
      </c>
      <c r="G2">
        <f>COUNTA(C3:C1048576)</f>
        <v>8</v>
      </c>
    </row>
    <row r="3" spans="2:7">
      <c r="B3" s="24" t="b">
        <v>0</v>
      </c>
      <c r="C3" t="s">
        <v>30</v>
      </c>
      <c r="D3" s="1"/>
      <c r="F3" s="7" t="s">
        <v>31</v>
      </c>
      <c r="G3">
        <f>COUNTIF(B3:B1048576,TRUE)</f>
        <v>0</v>
      </c>
    </row>
    <row r="4" spans="2:7">
      <c r="B4" s="24" t="b">
        <v>0</v>
      </c>
      <c r="C4" t="s">
        <v>32</v>
      </c>
      <c r="D4" s="1"/>
    </row>
    <row r="5" spans="2:7">
      <c r="B5" s="24" t="b">
        <v>0</v>
      </c>
      <c r="C5" t="s">
        <v>33</v>
      </c>
      <c r="D5" s="1"/>
    </row>
    <row r="6" spans="2:7">
      <c r="B6" s="24" t="b">
        <v>0</v>
      </c>
      <c r="C6" t="s">
        <v>34</v>
      </c>
      <c r="D6" s="1"/>
    </row>
    <row r="7" spans="2:7">
      <c r="B7" s="24" t="b">
        <v>0</v>
      </c>
      <c r="C7" t="s">
        <v>35</v>
      </c>
      <c r="D7" s="1"/>
    </row>
    <row r="8" spans="2:7">
      <c r="B8" s="24" t="b">
        <v>0</v>
      </c>
      <c r="C8" t="s">
        <v>36</v>
      </c>
      <c r="D8" s="1"/>
    </row>
    <row r="9" spans="2:7">
      <c r="B9" s="24" t="b">
        <v>0</v>
      </c>
      <c r="C9" t="s">
        <v>37</v>
      </c>
      <c r="D9" s="1"/>
    </row>
    <row r="10" spans="2:7">
      <c r="B10" s="24" t="b">
        <v>0</v>
      </c>
      <c r="C10" t="s">
        <v>38</v>
      </c>
      <c r="D10" s="1"/>
    </row>
    <row r="11" spans="2:7">
      <c r="D11" s="1"/>
    </row>
    <row r="21" spans="4:4">
      <c r="D21" s="1"/>
    </row>
  </sheetData>
  <conditionalFormatting sqref="D3:D10">
    <cfRule type="expression" dxfId="21" priority="1">
      <formula>AND(D3&lt;&gt;"", D3&lt;TODAY())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6968-8DD1-41EB-B9CC-C1AF3C5DE0DA}">
  <dimension ref="B2:L27"/>
  <sheetViews>
    <sheetView topLeftCell="A6" workbookViewId="0">
      <selection activeCell="H8" sqref="H8"/>
    </sheetView>
  </sheetViews>
  <sheetFormatPr defaultRowHeight="15"/>
  <cols>
    <col min="1" max="1" width="9.140625" style="18"/>
    <col min="2" max="2" width="13.5703125" style="18" customWidth="1"/>
    <col min="3" max="3" width="20.7109375" style="18" bestFit="1" customWidth="1"/>
    <col min="4" max="4" width="9.140625" style="18"/>
    <col min="5" max="5" width="12" style="18" customWidth="1"/>
    <col min="6" max="6" width="20.7109375" style="18" bestFit="1" customWidth="1"/>
    <col min="7" max="8" width="9.140625" style="18"/>
    <col min="9" max="9" width="16.28515625" style="18" bestFit="1" customWidth="1"/>
    <col min="10" max="10" width="9.140625" style="18"/>
    <col min="11" max="11" width="10.5703125" style="18" customWidth="1"/>
    <col min="12" max="12" width="103.28515625" style="18" customWidth="1"/>
    <col min="13" max="16384" width="9.140625" style="18"/>
  </cols>
  <sheetData>
    <row r="2" spans="2:12">
      <c r="B2" s="16" t="s">
        <v>39</v>
      </c>
      <c r="C2" s="17"/>
      <c r="K2" s="38" t="str">
        <f>"Quotes for outcome 1: "&amp;C2</f>
        <v xml:space="preserve">Quotes for outcome 1: </v>
      </c>
      <c r="L2" s="38"/>
    </row>
    <row r="3" spans="2:12">
      <c r="B3" s="18" t="s">
        <v>40</v>
      </c>
      <c r="K3" t="s">
        <v>41</v>
      </c>
      <c r="L3" s="36"/>
    </row>
    <row r="4" spans="2:12">
      <c r="B4" s="8" t="str">
        <f>"How much do you agree: 'Because of this project, my sense of "&amp;C2&amp;" has...'"</f>
        <v>How much do you agree: 'Because of this project, my sense of  has...'</v>
      </c>
      <c r="K4" t="s">
        <v>42</v>
      </c>
      <c r="L4" s="36"/>
    </row>
    <row r="5" spans="2:12">
      <c r="K5" t="s">
        <v>43</v>
      </c>
      <c r="L5" s="36"/>
    </row>
    <row r="6" spans="2:12">
      <c r="B6" s="16" t="s">
        <v>44</v>
      </c>
      <c r="C6" s="17"/>
      <c r="K6" t="s">
        <v>45</v>
      </c>
      <c r="L6" s="36"/>
    </row>
    <row r="7" spans="2:12">
      <c r="B7" s="18" t="s">
        <v>40</v>
      </c>
      <c r="K7" t="s">
        <v>46</v>
      </c>
      <c r="L7" s="36"/>
    </row>
    <row r="8" spans="2:12">
      <c r="B8" s="8" t="str">
        <f>"How much do you agree: 'Because of this project, my sense of "&amp;C6&amp;" has...'"</f>
        <v>How much do you agree: 'Because of this project, my sense of  has...'</v>
      </c>
    </row>
    <row r="9" spans="2:12">
      <c r="B9" s="8"/>
    </row>
    <row r="10" spans="2:12">
      <c r="B10" s="7" t="s">
        <v>47</v>
      </c>
      <c r="C10" s="37" t="s">
        <v>48</v>
      </c>
    </row>
    <row r="11" spans="2:12">
      <c r="B11" s="18" t="s">
        <v>40</v>
      </c>
    </row>
    <row r="12" spans="2:12">
      <c r="B12" s="8" t="s">
        <v>49</v>
      </c>
      <c r="K12" s="38" t="str">
        <f>"Quotes for outcome 2: "&amp;C6</f>
        <v xml:space="preserve">Quotes for outcome 2: </v>
      </c>
      <c r="L12" s="38"/>
    </row>
    <row r="13" spans="2:12">
      <c r="B13" s="8"/>
      <c r="K13" t="s">
        <v>41</v>
      </c>
      <c r="L13" s="36">
        <v>1</v>
      </c>
    </row>
    <row r="14" spans="2:12">
      <c r="B14" s="38" t="s">
        <v>50</v>
      </c>
      <c r="C14" s="38"/>
      <c r="E14" s="38" t="s">
        <v>51</v>
      </c>
      <c r="F14" s="38"/>
      <c r="H14" s="38" t="s">
        <v>52</v>
      </c>
      <c r="I14" s="38"/>
      <c r="K14" t="s">
        <v>42</v>
      </c>
      <c r="L14" s="36">
        <v>2</v>
      </c>
    </row>
    <row r="15" spans="2:12">
      <c r="B15" s="18" t="s">
        <v>1</v>
      </c>
      <c r="C15" s="18" t="s">
        <v>53</v>
      </c>
      <c r="E15" s="18" t="s">
        <v>1</v>
      </c>
      <c r="F15" s="18" t="s">
        <v>53</v>
      </c>
      <c r="H15" s="18" t="s">
        <v>1</v>
      </c>
      <c r="I15" s="18" t="s">
        <v>53</v>
      </c>
      <c r="K15" t="s">
        <v>43</v>
      </c>
      <c r="L15" s="36">
        <v>3</v>
      </c>
    </row>
    <row r="16" spans="2:12">
      <c r="K16" t="s">
        <v>45</v>
      </c>
      <c r="L16" s="36">
        <v>4</v>
      </c>
    </row>
    <row r="17" spans="11:12">
      <c r="K17" t="s">
        <v>46</v>
      </c>
      <c r="L17" s="36">
        <v>5</v>
      </c>
    </row>
    <row r="18" spans="11:12">
      <c r="L18" s="36"/>
    </row>
    <row r="22" spans="11:12">
      <c r="K22" s="38" t="s">
        <v>54</v>
      </c>
      <c r="L22" s="38"/>
    </row>
    <row r="23" spans="11:12">
      <c r="K23" t="s">
        <v>41</v>
      </c>
      <c r="L23" s="36">
        <v>1</v>
      </c>
    </row>
    <row r="24" spans="11:12">
      <c r="K24" t="s">
        <v>42</v>
      </c>
      <c r="L24" s="36">
        <v>2</v>
      </c>
    </row>
    <row r="25" spans="11:12">
      <c r="K25" t="s">
        <v>43</v>
      </c>
      <c r="L25" s="36">
        <v>3</v>
      </c>
    </row>
    <row r="26" spans="11:12">
      <c r="K26" t="s">
        <v>45</v>
      </c>
      <c r="L26" s="36">
        <v>4</v>
      </c>
    </row>
    <row r="27" spans="11:12">
      <c r="K27" t="s">
        <v>46</v>
      </c>
      <c r="L27" s="36">
        <v>5</v>
      </c>
    </row>
  </sheetData>
  <sheetProtection algorithmName="SHA-512" hashValue="TYvIsHjL6PzThLq/HMULIPbm1UGxcf+d9adgS/bX8caGpleNG+RbNBIESsfFIfzGk+HpzXNMBLQrRXWbHwug/g==" saltValue="ULgJVa5d1u5DackbQPQY1w==" spinCount="100000" sheet="1" objects="1" scenarios="1"/>
  <mergeCells count="6">
    <mergeCell ref="K22:L22"/>
    <mergeCell ref="K2:L2"/>
    <mergeCell ref="K12:L12"/>
    <mergeCell ref="E14:F14"/>
    <mergeCell ref="B14:C14"/>
    <mergeCell ref="H14:I14"/>
  </mergeCell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E827E0-00D5-47A6-B65E-38C9E3D0C35E}">
          <x14:formula1>
            <xm:f>Analysis!$O$8:$O$12</xm:f>
          </x14:formula1>
          <xm:sqref>C16:C1048576 F16:F1048576</xm:sqref>
        </x14:dataValidation>
        <x14:dataValidation type="list" allowBlank="1" showInputMessage="1" showErrorMessage="1" xr:uid="{A50B3F39-A62B-49B4-BF9B-23BB4931D2AD}">
          <x14:formula1>
            <xm:f>Analysis!$X$8:$X$12</xm:f>
          </x14:formula1>
          <xm:sqref>I16:I1048576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C689-2AE6-4723-9E81-02F363B94062}">
  <dimension ref="B2:Z14"/>
  <sheetViews>
    <sheetView workbookViewId="0">
      <selection activeCell="G7" sqref="G7"/>
    </sheetView>
  </sheetViews>
  <sheetFormatPr defaultRowHeight="15"/>
  <cols>
    <col min="2" max="2" width="17.28515625" customWidth="1"/>
    <col min="3" max="3" width="10.7109375" customWidth="1"/>
    <col min="5" max="5" width="16.85546875" customWidth="1"/>
    <col min="6" max="6" width="13.5703125" bestFit="1" customWidth="1"/>
    <col min="9" max="9" width="42.140625" customWidth="1"/>
    <col min="10" max="10" width="10.7109375" bestFit="1" customWidth="1"/>
    <col min="12" max="12" width="29.5703125" bestFit="1" customWidth="1"/>
    <col min="13" max="13" width="10.7109375" bestFit="1" customWidth="1"/>
    <col min="15" max="15" width="32.28515625" bestFit="1" customWidth="1"/>
    <col min="16" max="16" width="13.42578125" customWidth="1"/>
    <col min="20" max="20" width="32.28515625" bestFit="1" customWidth="1"/>
    <col min="21" max="21" width="12" customWidth="1"/>
    <col min="24" max="24" width="42.7109375" bestFit="1" customWidth="1"/>
  </cols>
  <sheetData>
    <row r="2" spans="2:26" ht="18.75">
      <c r="B2" s="39" t="s">
        <v>55</v>
      </c>
      <c r="C2" s="39"/>
      <c r="D2" s="9"/>
      <c r="E2" s="40" t="s">
        <v>56</v>
      </c>
      <c r="F2" s="40"/>
      <c r="G2" s="40"/>
      <c r="H2" s="9"/>
      <c r="I2" s="40" t="s">
        <v>4</v>
      </c>
      <c r="J2" s="40"/>
      <c r="K2" s="9"/>
      <c r="L2" s="40" t="s">
        <v>5</v>
      </c>
      <c r="M2" s="40"/>
      <c r="N2" s="9"/>
      <c r="O2" s="9" t="s">
        <v>57</v>
      </c>
    </row>
    <row r="3" spans="2:26">
      <c r="B3" s="2" t="s">
        <v>58</v>
      </c>
      <c r="C3" s="3" t="s">
        <v>59</v>
      </c>
      <c r="E3" s="27" t="s">
        <v>60</v>
      </c>
      <c r="F3" s="28" t="s">
        <v>61</v>
      </c>
      <c r="G3" s="29" t="s">
        <v>62</v>
      </c>
      <c r="I3" t="s">
        <v>63</v>
      </c>
      <c r="J3" t="s">
        <v>59</v>
      </c>
      <c r="L3" t="s">
        <v>5</v>
      </c>
      <c r="M3" t="s">
        <v>59</v>
      </c>
      <c r="O3" s="7" t="s">
        <v>50</v>
      </c>
      <c r="P3" s="8">
        <f>'Outcomes log'!C2</f>
        <v>0</v>
      </c>
      <c r="T3" s="7" t="s">
        <v>51</v>
      </c>
      <c r="U3" s="8">
        <f>'Outcomes log'!C6</f>
        <v>0</v>
      </c>
      <c r="X3" s="7" t="s">
        <v>48</v>
      </c>
      <c r="Y3" s="8"/>
    </row>
    <row r="4" spans="2:26">
      <c r="B4" s="4" t="s">
        <v>64</v>
      </c>
      <c r="C4" s="13">
        <f>COUNTA('Participant register'!B5:B1048576)</f>
        <v>0</v>
      </c>
      <c r="E4" s="32">
        <f>IFERROR(SUM(SUM(E1:E2)/SUM(Table12[%])),0)</f>
        <v>0</v>
      </c>
      <c r="F4" s="30">
        <v>18</v>
      </c>
      <c r="G4" s="31">
        <f ca="1">COUNTIFS('Participant register'!D:D,"&gt;="&amp;$E4,'Participant register'!D:D,"&lt;="&amp;Analysis!F4)</f>
        <v>0</v>
      </c>
      <c r="I4" t="s">
        <v>65</v>
      </c>
      <c r="J4">
        <f>COUNTIF('Participant register'!E:E,Table8[[#This Row],[Ethnnicity]])</f>
        <v>0</v>
      </c>
      <c r="L4" t="s">
        <v>66</v>
      </c>
      <c r="M4">
        <f>COUNTIF('Participant register'!F:F,Table9[[#This Row],[Gender]])</f>
        <v>0</v>
      </c>
    </row>
    <row r="5" spans="2:26">
      <c r="B5" s="10" t="s">
        <v>67</v>
      </c>
      <c r="C5" s="11">
        <f>SUM('Participant register'!H:H)</f>
        <v>0</v>
      </c>
      <c r="E5" s="32">
        <v>18</v>
      </c>
      <c r="F5" s="30">
        <v>25</v>
      </c>
      <c r="G5" s="31">
        <f ca="1">COUNTIFS('Participant register'!D:D,"&gt;="&amp;$E5,'Participant register'!D:D,"&lt;="&amp;Analysis!F5)</f>
        <v>0</v>
      </c>
      <c r="I5" t="s">
        <v>68</v>
      </c>
      <c r="J5">
        <f>COUNTIF('Participant register'!E:E,Table8[[#This Row],[Ethnnicity]])</f>
        <v>0</v>
      </c>
      <c r="L5" t="s">
        <v>69</v>
      </c>
      <c r="M5">
        <f>COUNTIF('Participant register'!F:F,Table9[[#This Row],[Gender]])</f>
        <v>0</v>
      </c>
      <c r="O5" t="s">
        <v>70</v>
      </c>
      <c r="P5">
        <f>COUNTA('Outcomes log'!L3:L7)</f>
        <v>0</v>
      </c>
      <c r="T5" t="s">
        <v>70</v>
      </c>
      <c r="U5">
        <f>COUNTA('Outcomes log'!L13:L17)</f>
        <v>5</v>
      </c>
      <c r="X5" t="s">
        <v>70</v>
      </c>
      <c r="Y5">
        <f>COUNTA('Outcomes log'!L23:L27)</f>
        <v>5</v>
      </c>
    </row>
    <row r="6" spans="2:26">
      <c r="B6" s="12" t="s">
        <v>71</v>
      </c>
      <c r="C6" s="13">
        <f ca="1">COUNTIF('Participant register'!$1:$1048576,"left project")</f>
        <v>0</v>
      </c>
      <c r="E6" s="32">
        <v>26</v>
      </c>
      <c r="F6" s="30">
        <v>49</v>
      </c>
      <c r="G6" s="31">
        <f ca="1">COUNTIFS('Participant register'!D:D,"&gt;="&amp;$E6,'Participant register'!D:D,"&lt;="&amp;Analysis!F6)</f>
        <v>0</v>
      </c>
      <c r="I6" t="s">
        <v>72</v>
      </c>
      <c r="J6">
        <f>COUNTIF('Participant register'!E:E,Table8[[#This Row],[Ethnnicity]])</f>
        <v>0</v>
      </c>
      <c r="L6" t="s">
        <v>73</v>
      </c>
      <c r="M6">
        <f>COUNTIF('Participant register'!F:F,Table9[[#This Row],[Gender]])</f>
        <v>0</v>
      </c>
    </row>
    <row r="7" spans="2:26">
      <c r="B7" s="10" t="s">
        <v>74</v>
      </c>
      <c r="C7" s="11">
        <f ca="1">COUNTIF('Participant register'!$1:$1048576,"Non attend")</f>
        <v>0</v>
      </c>
      <c r="E7" s="32">
        <v>50</v>
      </c>
      <c r="F7" s="30">
        <v>64</v>
      </c>
      <c r="G7" s="31">
        <f ca="1">COUNTIFS('Participant register'!D:D,"&gt;="&amp;$E7,'Participant register'!D:D,"&lt;="&amp;Analysis!F7)</f>
        <v>0</v>
      </c>
      <c r="I7" t="s">
        <v>75</v>
      </c>
      <c r="J7">
        <f>COUNTIF('Participant register'!E:E,Table8[[#This Row],[Ethnnicity]])</f>
        <v>0</v>
      </c>
      <c r="L7" t="s">
        <v>76</v>
      </c>
      <c r="M7">
        <f>COUNTIF('Participant register'!F:F,Table9[[#This Row],[Gender]])</f>
        <v>0</v>
      </c>
      <c r="O7" t="s">
        <v>53</v>
      </c>
      <c r="P7" t="s">
        <v>59</v>
      </c>
      <c r="Q7" t="s">
        <v>77</v>
      </c>
      <c r="T7" t="s">
        <v>53</v>
      </c>
      <c r="U7" t="s">
        <v>59</v>
      </c>
      <c r="V7" t="s">
        <v>77</v>
      </c>
      <c r="X7" t="s">
        <v>53</v>
      </c>
      <c r="Y7" t="s">
        <v>59</v>
      </c>
      <c r="Z7" t="s">
        <v>77</v>
      </c>
    </row>
    <row r="8" spans="2:26">
      <c r="B8" s="14" t="s">
        <v>78</v>
      </c>
      <c r="C8" s="15" t="str">
        <f ca="1">IFERROR(SUM(SUM(C4-C6)/C4),"No data")</f>
        <v>No data</v>
      </c>
      <c r="E8" s="33">
        <v>65</v>
      </c>
      <c r="F8" s="34" t="s">
        <v>79</v>
      </c>
      <c r="G8" s="35">
        <f ca="1">COUNTIFS('Participant register'!D:D,"&gt;="&amp;$E8)</f>
        <v>0</v>
      </c>
      <c r="I8" t="s">
        <v>80</v>
      </c>
      <c r="J8">
        <f>COUNTIF('Participant register'!E:E,Table8[[#This Row],[Ethnnicity]])</f>
        <v>0</v>
      </c>
      <c r="L8" t="s">
        <v>81</v>
      </c>
      <c r="M8">
        <f>COUNTIF('Participant register'!F:F,Table9[[#This Row],[Gender]])</f>
        <v>0</v>
      </c>
      <c r="O8" t="s">
        <v>82</v>
      </c>
      <c r="P8">
        <f>COUNTIF('Outcomes log'!C:C,Table12[[#This Row],[Response]])</f>
        <v>0</v>
      </c>
      <c r="Q8" s="5">
        <f t="shared" ref="Q8:Q12" si="0">IFERROR(P8/SUM($P$8:$P$12),0)</f>
        <v>0</v>
      </c>
      <c r="T8" t="s">
        <v>82</v>
      </c>
      <c r="U8">
        <f>COUNTIF('Outcomes log'!F:F,Table1214[[#This Row],[Response]])</f>
        <v>0</v>
      </c>
      <c r="V8" s="5">
        <f t="shared" ref="V8:V12" si="1">IFERROR(U8/SUM($U$8:$U$12),0)</f>
        <v>0</v>
      </c>
      <c r="X8" t="s">
        <v>83</v>
      </c>
      <c r="Y8">
        <f>COUNTIF('Outcomes log'!I:I,Table12148[[#This Row],[Response]])</f>
        <v>0</v>
      </c>
      <c r="Z8" s="5">
        <f t="shared" ref="Z8:Z12" si="2">IFERROR(Y8/SUM($Y$8:$Y$12),0)</f>
        <v>0</v>
      </c>
    </row>
    <row r="9" spans="2:26">
      <c r="I9" t="s">
        <v>84</v>
      </c>
      <c r="J9">
        <f>COUNTIF('Participant register'!E:E,Table8[[#This Row],[Ethnnicity]])</f>
        <v>0</v>
      </c>
      <c r="O9" t="s">
        <v>85</v>
      </c>
      <c r="P9">
        <f>COUNTIF('Outcomes log'!C:C,Table12[[#This Row],[Response]])</f>
        <v>0</v>
      </c>
      <c r="Q9" s="5">
        <f t="shared" si="0"/>
        <v>0</v>
      </c>
      <c r="T9" t="s">
        <v>85</v>
      </c>
      <c r="U9">
        <f>COUNTIF('Outcomes log'!F:F,Table1214[[#This Row],[Response]])</f>
        <v>0</v>
      </c>
      <c r="V9" s="5">
        <f t="shared" si="1"/>
        <v>0</v>
      </c>
      <c r="X9" t="s">
        <v>86</v>
      </c>
      <c r="Y9">
        <f>COUNTIF('Outcomes log'!I:I,Table12148[[#This Row],[Response]])</f>
        <v>0</v>
      </c>
      <c r="Z9" s="5">
        <f t="shared" si="2"/>
        <v>0</v>
      </c>
    </row>
    <row r="10" spans="2:26">
      <c r="I10" t="s">
        <v>87</v>
      </c>
      <c r="J10">
        <f>COUNTIF('Participant register'!E:E,Table8[[#This Row],[Ethnnicity]])</f>
        <v>0</v>
      </c>
      <c r="O10" t="s">
        <v>88</v>
      </c>
      <c r="P10">
        <f>COUNTIF('Outcomes log'!C:C,Table12[[#This Row],[Response]])</f>
        <v>0</v>
      </c>
      <c r="Q10" s="5">
        <f t="shared" si="0"/>
        <v>0</v>
      </c>
      <c r="T10" t="s">
        <v>88</v>
      </c>
      <c r="U10">
        <f>COUNTIF('Outcomes log'!F:F,Table1214[[#This Row],[Response]])</f>
        <v>0</v>
      </c>
      <c r="V10" s="5">
        <f t="shared" si="1"/>
        <v>0</v>
      </c>
      <c r="X10" t="s">
        <v>89</v>
      </c>
      <c r="Y10">
        <f>COUNTIF('Outcomes log'!I:I,Table12148[[#This Row],[Response]])</f>
        <v>0</v>
      </c>
      <c r="Z10" s="5">
        <f t="shared" si="2"/>
        <v>0</v>
      </c>
    </row>
    <row r="11" spans="2:26">
      <c r="I11" t="s">
        <v>90</v>
      </c>
      <c r="J11">
        <f>COUNTIF('Participant register'!E:E,Table8[[#This Row],[Ethnnicity]])</f>
        <v>0</v>
      </c>
      <c r="O11" t="s">
        <v>91</v>
      </c>
      <c r="P11">
        <f>COUNTIF('Outcomes log'!C:C,Table12[[#This Row],[Response]])</f>
        <v>0</v>
      </c>
      <c r="Q11" s="5">
        <f t="shared" si="0"/>
        <v>0</v>
      </c>
      <c r="T11" t="s">
        <v>91</v>
      </c>
      <c r="U11">
        <f>COUNTIF('Outcomes log'!F:F,Table1214[[#This Row],[Response]])</f>
        <v>0</v>
      </c>
      <c r="V11" s="5">
        <f t="shared" si="1"/>
        <v>0</v>
      </c>
      <c r="X11" t="s">
        <v>92</v>
      </c>
      <c r="Y11">
        <f>COUNTIF('Outcomes log'!I:I,Table12148[[#This Row],[Response]])</f>
        <v>0</v>
      </c>
      <c r="Z11" s="5">
        <f t="shared" si="2"/>
        <v>0</v>
      </c>
    </row>
    <row r="12" spans="2:26">
      <c r="O12" t="s">
        <v>93</v>
      </c>
      <c r="P12">
        <f>COUNTIF('Outcomes log'!C:C,Table12[[#This Row],[Response]])</f>
        <v>0</v>
      </c>
      <c r="Q12" s="5">
        <f t="shared" si="0"/>
        <v>0</v>
      </c>
      <c r="T12" t="s">
        <v>93</v>
      </c>
      <c r="U12">
        <f>COUNTIF('Outcomes log'!F:F,Table1214[[#This Row],[Response]])</f>
        <v>0</v>
      </c>
      <c r="V12" s="5">
        <f t="shared" si="1"/>
        <v>0</v>
      </c>
      <c r="X12" t="s">
        <v>94</v>
      </c>
      <c r="Y12">
        <f>COUNTIF('Outcomes log'!I:I,Table12148[[#This Row],[Response]])</f>
        <v>0</v>
      </c>
      <c r="Z12" s="5">
        <f t="shared" si="2"/>
        <v>0</v>
      </c>
    </row>
    <row r="14" spans="2:26">
      <c r="O14" t="s">
        <v>95</v>
      </c>
      <c r="Q14" s="5">
        <f>IFERROR(SUM(SUM(Q11:Q12)/SUM(Table12[%])),0)</f>
        <v>0</v>
      </c>
      <c r="T14" t="s">
        <v>95</v>
      </c>
      <c r="V14" s="5">
        <f>IFERROR(SUM(SUM(V11:V12)/SUM(Table1214[%])),0)</f>
        <v>0</v>
      </c>
      <c r="X14" t="s">
        <v>96</v>
      </c>
      <c r="Z14" s="5">
        <f>IFERROR(SUM(SUM(Z11:Z12)/SUM(Table12148[%])),0)</f>
        <v>0</v>
      </c>
    </row>
  </sheetData>
  <sheetProtection algorithmName="SHA-512" hashValue="Ub38xxVulwLxU+HI5f7IL4YH+5AebpDuioEaR3ke+jvC/Fo4buPBzlM9ALqpb1q6tHWzL3OUnlQfIQ7w2UeDgw==" saltValue="uR/KtvGpQDwXg0kML0du2w==" spinCount="100000" sheet="1" objects="1" scenarios="1"/>
  <mergeCells count="4">
    <mergeCell ref="B2:C2"/>
    <mergeCell ref="E2:G2"/>
    <mergeCell ref="I2:J2"/>
    <mergeCell ref="L2:M2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166B-ED84-4E27-B419-313068C387CB}">
  <dimension ref="A1"/>
  <sheetViews>
    <sheetView topLeftCell="F16" workbookViewId="0">
      <selection activeCell="S18" sqref="S18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FAF2-CE29-43C1-A04B-68723C938C13}">
  <dimension ref="B2:E4"/>
  <sheetViews>
    <sheetView workbookViewId="0">
      <selection activeCell="K18" sqref="K18"/>
    </sheetView>
  </sheetViews>
  <sheetFormatPr defaultRowHeight="15"/>
  <cols>
    <col min="4" max="4" width="9.5703125" bestFit="1" customWidth="1"/>
  </cols>
  <sheetData>
    <row r="2" spans="2:5">
      <c r="B2" t="s">
        <v>97</v>
      </c>
      <c r="C2" t="s">
        <v>98</v>
      </c>
      <c r="D2" t="s">
        <v>99</v>
      </c>
      <c r="E2" t="s">
        <v>100</v>
      </c>
    </row>
    <row r="3" spans="2:5">
      <c r="B3" t="s">
        <v>4</v>
      </c>
      <c r="C3" s="6" t="s">
        <v>101</v>
      </c>
      <c r="D3" s="1">
        <v>46034</v>
      </c>
      <c r="E3" t="s">
        <v>102</v>
      </c>
    </row>
    <row r="4" spans="2:5">
      <c r="B4" t="s">
        <v>5</v>
      </c>
      <c r="C4" s="6" t="s">
        <v>103</v>
      </c>
      <c r="D4" s="1">
        <v>46034</v>
      </c>
    </row>
  </sheetData>
  <hyperlinks>
    <hyperlink ref="C3" r:id="rId1" xr:uid="{7F757DCE-D26B-4E1C-8C1F-03DFFA71A5B3}"/>
    <hyperlink ref="C4" r:id="rId2" xr:uid="{DB290C43-DD39-4ED1-8005-3D15651127B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59C2C5290E344DB00413476EE433F6" ma:contentTypeVersion="10" ma:contentTypeDescription="Create a new document." ma:contentTypeScope="" ma:versionID="1bf770084ea735f97c5f30c9d6f3e7b3">
  <xsd:schema xmlns:xsd="http://www.w3.org/2001/XMLSchema" xmlns:xs="http://www.w3.org/2001/XMLSchema" xmlns:p="http://schemas.microsoft.com/office/2006/metadata/properties" xmlns:ns2="407fd524-41e6-4747-bac5-ef7c40e3eb04" xmlns:ns3="2182f94a-d673-4b0f-a0bf-f68916eab0c4" targetNamespace="http://schemas.microsoft.com/office/2006/metadata/properties" ma:root="true" ma:fieldsID="d741732a6c91f6f5d01c0475310d97aa" ns2:_="" ns3:_="">
    <xsd:import namespace="407fd524-41e6-4747-bac5-ef7c40e3eb04"/>
    <xsd:import namespace="2182f94a-d673-4b0f-a0bf-f68916eab0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fd524-41e6-4747-bac5-ef7c40e3e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ba5fcf5-0df9-4204-b8b3-aedc31a07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2f94a-d673-4b0f-a0bf-f68916eab0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7a6b72-349c-40bc-8cf4-39982d7c784d}" ma:internalName="TaxCatchAll" ma:showField="CatchAllData" ma:web="2182f94a-d673-4b0f-a0bf-f68916eab0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2f94a-d673-4b0f-a0bf-f68916eab0c4" xsi:nil="true"/>
    <lcf76f155ced4ddcb4097134ff3c332f xmlns="407fd524-41e6-4747-bac5-ef7c40e3eb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5CE78F-2B24-457D-9004-34EEFCD54191}"/>
</file>

<file path=customXml/itemProps2.xml><?xml version="1.0" encoding="utf-8"?>
<ds:datastoreItem xmlns:ds="http://schemas.openxmlformats.org/officeDocument/2006/customXml" ds:itemID="{03F1C496-1454-4642-A885-575303C85DFF}"/>
</file>

<file path=customXml/itemProps3.xml><?xml version="1.0" encoding="utf-8"?>
<ds:datastoreItem xmlns:ds="http://schemas.openxmlformats.org/officeDocument/2006/customXml" ds:itemID="{42B88981-E029-44D6-AF84-E04CCA9CA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2026-01-12T10:25:11Z</dcterms:created>
  <dcterms:modified xsi:type="dcterms:W3CDTF">2026-05-22T08:51:52Z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0x0101008C59C2C5290E344DB00413476EE433F6</vt:lpwstr>
  </property>
  <property fmtid="{D5CDD505-2E9C-101B-9397-08002B2CF9AE}" pid="3" name="MediaServiceImageTags">
    <vt:lpwstr/>
  </property>
</Properties>
</file>